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eather Grace\Desktop\! 05-23-22 CC mtg\Budget\"/>
    </mc:Choice>
  </mc:AlternateContent>
  <xr:revisionPtr revIDLastSave="0" documentId="13_ncr:1_{4F321638-0024-4869-9CB5-BEB26DF29F8E}" xr6:coauthVersionLast="47" xr6:coauthVersionMax="47" xr10:uidLastSave="{00000000-0000-0000-0000-000000000000}"/>
  <bookViews>
    <workbookView xWindow="-120" yWindow="-120" windowWidth="29040" windowHeight="15840" xr2:uid="{0724C0B3-66BE-4F6C-8686-CEAD3DF3F278}"/>
  </bookViews>
  <sheets>
    <sheet name="General Fund" sheetId="1" r:id="rId1"/>
    <sheet name="Capital Projects" sheetId="2" r:id="rId2"/>
    <sheet name="DDA" sheetId="3" r:id="rId3"/>
    <sheet name="Brownfield" sheetId="4" r:id="rId4"/>
    <sheet name="Major Streets" sheetId="5" r:id="rId5"/>
    <sheet name="local Streets" sheetId="6" r:id="rId6"/>
    <sheet name="Street Repair" sheetId="7" r:id="rId7"/>
    <sheet name="Housing Grant" sheetId="8" r:id="rId8"/>
    <sheet name="W&amp;S" sheetId="9" r:id="rId9"/>
    <sheet name="Taxes" sheetId="10" r:id="rId10"/>
    <sheet name="Oakridge"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 l="1"/>
  <c r="I386" i="1" l="1"/>
  <c r="I444" i="1"/>
  <c r="G45" i="4"/>
  <c r="D45" i="4"/>
  <c r="E45" i="4"/>
  <c r="F45" i="4"/>
  <c r="C45" i="4"/>
  <c r="I44" i="4" a="1"/>
  <c r="I44" i="4" s="1"/>
  <c r="H44" i="4"/>
  <c r="G44" i="4"/>
  <c r="D44" i="4"/>
  <c r="E44" i="4"/>
  <c r="F44" i="4"/>
  <c r="C44" i="4"/>
  <c r="C41" i="4"/>
  <c r="H39" i="4"/>
  <c r="G39" i="4"/>
  <c r="F39" i="4"/>
  <c r="E39" i="4"/>
  <c r="D39" i="4"/>
  <c r="C39" i="4"/>
  <c r="I35" i="4"/>
  <c r="H35" i="4"/>
  <c r="G35" i="4"/>
  <c r="D35" i="4"/>
  <c r="D41" i="4" s="1"/>
  <c r="E35" i="4"/>
  <c r="F35" i="4"/>
  <c r="C35" i="4"/>
  <c r="I31" i="4"/>
  <c r="G31" i="4"/>
  <c r="E31" i="4"/>
  <c r="F31" i="4"/>
  <c r="F41" i="4" s="1"/>
  <c r="D31" i="4"/>
  <c r="C31" i="4"/>
  <c r="H23" i="4"/>
  <c r="G23" i="4"/>
  <c r="D23" i="4"/>
  <c r="E23" i="4"/>
  <c r="F23" i="4"/>
  <c r="C23" i="4"/>
  <c r="I19" i="4"/>
  <c r="H19" i="4"/>
  <c r="G19" i="4"/>
  <c r="D19" i="4"/>
  <c r="D25" i="4" s="1"/>
  <c r="E19" i="4"/>
  <c r="F19" i="4"/>
  <c r="C19" i="4"/>
  <c r="I11" i="4"/>
  <c r="H11" i="4"/>
  <c r="G11" i="4"/>
  <c r="D11" i="4"/>
  <c r="E11" i="4"/>
  <c r="F11" i="4"/>
  <c r="C11" i="4"/>
  <c r="H15" i="4"/>
  <c r="G15" i="4"/>
  <c r="D15" i="4"/>
  <c r="E15" i="4"/>
  <c r="F15" i="4"/>
  <c r="C15" i="4"/>
  <c r="G121" i="9"/>
  <c r="F126" i="9"/>
  <c r="E126" i="9"/>
  <c r="D126" i="9"/>
  <c r="C126" i="9"/>
  <c r="H19" i="11"/>
  <c r="H18" i="11"/>
  <c r="H20" i="11" s="1"/>
  <c r="D18" i="11"/>
  <c r="E18" i="11"/>
  <c r="G18" i="11" s="1"/>
  <c r="F18" i="11"/>
  <c r="F20" i="11" s="1"/>
  <c r="D19" i="11"/>
  <c r="E19" i="11"/>
  <c r="F19" i="11"/>
  <c r="D20" i="11"/>
  <c r="E20" i="11"/>
  <c r="G20" i="11" s="1"/>
  <c r="C19" i="11"/>
  <c r="C20" i="11" s="1"/>
  <c r="C18" i="11"/>
  <c r="H15" i="11"/>
  <c r="F15" i="11"/>
  <c r="E15" i="11"/>
  <c r="D15" i="11"/>
  <c r="C15" i="11"/>
  <c r="I14" i="11"/>
  <c r="G14" i="11"/>
  <c r="H12" i="11"/>
  <c r="D12" i="11"/>
  <c r="E12" i="11"/>
  <c r="F12" i="11"/>
  <c r="C12" i="11"/>
  <c r="H23" i="10"/>
  <c r="I23" i="10" s="1"/>
  <c r="D23" i="10"/>
  <c r="E23" i="10"/>
  <c r="F23" i="10"/>
  <c r="H28" i="10"/>
  <c r="I28" i="10" s="1"/>
  <c r="D28" i="10"/>
  <c r="E28" i="10"/>
  <c r="F28" i="10"/>
  <c r="C28" i="10"/>
  <c r="C27" i="10"/>
  <c r="C26" i="10"/>
  <c r="C23" i="10"/>
  <c r="H16" i="10"/>
  <c r="D16" i="10"/>
  <c r="I16" i="10" s="1"/>
  <c r="E16" i="10"/>
  <c r="F16" i="10"/>
  <c r="C16" i="10"/>
  <c r="H20" i="8"/>
  <c r="D20" i="8"/>
  <c r="E20" i="8"/>
  <c r="F20" i="8"/>
  <c r="C20" i="8"/>
  <c r="H19" i="8"/>
  <c r="D19" i="8"/>
  <c r="E19" i="8"/>
  <c r="F19" i="8"/>
  <c r="G19" i="8"/>
  <c r="C19" i="8"/>
  <c r="H15" i="8"/>
  <c r="H18" i="8"/>
  <c r="D18" i="8"/>
  <c r="E18" i="8"/>
  <c r="F18" i="8"/>
  <c r="G18" i="8"/>
  <c r="C18" i="8"/>
  <c r="D82" i="6"/>
  <c r="E82" i="6"/>
  <c r="F82" i="6"/>
  <c r="C82" i="6"/>
  <c r="D84" i="5"/>
  <c r="E84" i="5"/>
  <c r="F84" i="5"/>
  <c r="C84" i="5"/>
  <c r="C124" i="9"/>
  <c r="H119" i="9"/>
  <c r="H126" i="9" s="1"/>
  <c r="H133" i="9" s="1"/>
  <c r="D119" i="9"/>
  <c r="E119" i="9"/>
  <c r="G119" i="9" s="1"/>
  <c r="F119" i="9"/>
  <c r="C119" i="9"/>
  <c r="C121" i="9" s="1"/>
  <c r="H81" i="9"/>
  <c r="D81" i="9"/>
  <c r="E81" i="9"/>
  <c r="F81" i="9"/>
  <c r="C81" i="9"/>
  <c r="H37" i="9"/>
  <c r="I37" i="9" s="1"/>
  <c r="D37" i="9"/>
  <c r="E37" i="9"/>
  <c r="G37" i="9" s="1"/>
  <c r="F37" i="9"/>
  <c r="C37" i="9"/>
  <c r="H29" i="9"/>
  <c r="I29" i="9" s="1"/>
  <c r="D29" i="9"/>
  <c r="E29" i="9"/>
  <c r="F29" i="9"/>
  <c r="C29" i="9"/>
  <c r="H21" i="9"/>
  <c r="I21" i="9" s="1"/>
  <c r="D21" i="9"/>
  <c r="E21" i="9"/>
  <c r="G21" i="9" s="1"/>
  <c r="F21" i="9"/>
  <c r="C21" i="9"/>
  <c r="H11" i="8"/>
  <c r="D11" i="8"/>
  <c r="I11" i="8" s="1"/>
  <c r="I15" i="8" s="1"/>
  <c r="E11" i="8"/>
  <c r="G11" i="8" s="1"/>
  <c r="F11" i="8"/>
  <c r="C11" i="8"/>
  <c r="G15" i="8"/>
  <c r="D15" i="8"/>
  <c r="E15" i="8"/>
  <c r="F15" i="8"/>
  <c r="C15" i="8"/>
  <c r="I14" i="8"/>
  <c r="G14" i="8"/>
  <c r="H25" i="7"/>
  <c r="H24" i="7"/>
  <c r="H23" i="7"/>
  <c r="D25" i="7"/>
  <c r="E25" i="7"/>
  <c r="F25" i="7"/>
  <c r="C24" i="7"/>
  <c r="C11" i="7"/>
  <c r="C23" i="7" s="1"/>
  <c r="C19" i="7"/>
  <c r="F77" i="6"/>
  <c r="F81" i="6" s="1"/>
  <c r="H75" i="6"/>
  <c r="D75" i="6"/>
  <c r="G75" i="6" s="1"/>
  <c r="E75" i="6"/>
  <c r="F75" i="6"/>
  <c r="C75" i="6"/>
  <c r="H65" i="6"/>
  <c r="D65" i="6"/>
  <c r="E65" i="6"/>
  <c r="F65" i="6"/>
  <c r="C65" i="6"/>
  <c r="H58" i="6"/>
  <c r="D58" i="6"/>
  <c r="E58" i="6"/>
  <c r="F58" i="6"/>
  <c r="C58" i="6"/>
  <c r="H51" i="6"/>
  <c r="D51" i="6"/>
  <c r="E51" i="6"/>
  <c r="G51" i="6" s="1"/>
  <c r="F51" i="6"/>
  <c r="C51" i="6"/>
  <c r="H43" i="6"/>
  <c r="D43" i="6"/>
  <c r="E43" i="6"/>
  <c r="G43" i="6" s="1"/>
  <c r="F43" i="6"/>
  <c r="C43" i="6"/>
  <c r="H32" i="6"/>
  <c r="D32" i="6"/>
  <c r="E32" i="6"/>
  <c r="G32" i="6" s="1"/>
  <c r="F32" i="6"/>
  <c r="C32" i="6"/>
  <c r="H21" i="6"/>
  <c r="F21" i="6"/>
  <c r="E21" i="6"/>
  <c r="D21" i="6"/>
  <c r="D77" i="6" s="1"/>
  <c r="D81" i="6" s="1"/>
  <c r="C21" i="6"/>
  <c r="C77" i="6" s="1"/>
  <c r="C81" i="6" s="1"/>
  <c r="H15" i="6"/>
  <c r="I15" i="6" s="1"/>
  <c r="D15" i="6"/>
  <c r="D80" i="6" s="1"/>
  <c r="E15" i="6"/>
  <c r="G15" i="6" s="1"/>
  <c r="F15" i="6"/>
  <c r="F80" i="6" s="1"/>
  <c r="C15" i="6"/>
  <c r="C80" i="6" s="1"/>
  <c r="H77" i="5"/>
  <c r="D77" i="5"/>
  <c r="D79" i="5" s="1"/>
  <c r="D83" i="5" s="1"/>
  <c r="E77" i="5"/>
  <c r="E79" i="5" s="1"/>
  <c r="F77" i="5"/>
  <c r="C77" i="5"/>
  <c r="H65" i="5"/>
  <c r="I65" i="5" s="1"/>
  <c r="D65" i="5"/>
  <c r="E65" i="5"/>
  <c r="F65" i="5"/>
  <c r="C65" i="5"/>
  <c r="C79" i="5" s="1"/>
  <c r="C83" i="5" s="1"/>
  <c r="H58" i="5"/>
  <c r="D58" i="5"/>
  <c r="E58" i="5"/>
  <c r="G58" i="5" s="1"/>
  <c r="F58" i="5"/>
  <c r="F79" i="5" s="1"/>
  <c r="F83" i="5" s="1"/>
  <c r="C58" i="5"/>
  <c r="H47" i="5"/>
  <c r="I47" i="5" s="1"/>
  <c r="D47" i="5"/>
  <c r="E47" i="5"/>
  <c r="G47" i="5" s="1"/>
  <c r="F47" i="5"/>
  <c r="C47" i="5"/>
  <c r="H40" i="5"/>
  <c r="D40" i="5"/>
  <c r="E40" i="5"/>
  <c r="G40" i="5" s="1"/>
  <c r="F40" i="5"/>
  <c r="C40" i="5"/>
  <c r="H30" i="5"/>
  <c r="I30" i="5" s="1"/>
  <c r="D30" i="5"/>
  <c r="G30" i="5" s="1"/>
  <c r="E30" i="5"/>
  <c r="F30" i="5"/>
  <c r="C30" i="5"/>
  <c r="H19" i="5"/>
  <c r="D19" i="5"/>
  <c r="E19" i="5"/>
  <c r="F19" i="5"/>
  <c r="C19" i="5"/>
  <c r="H13" i="5"/>
  <c r="H82" i="5" s="1"/>
  <c r="D13" i="5"/>
  <c r="E13" i="5"/>
  <c r="G13" i="5" s="1"/>
  <c r="F13" i="5"/>
  <c r="C13" i="5"/>
  <c r="C82" i="5" s="1"/>
  <c r="H51" i="3"/>
  <c r="D51" i="3"/>
  <c r="D46" i="4"/>
  <c r="F46" i="4"/>
  <c r="C46" i="4"/>
  <c r="E41" i="4"/>
  <c r="E25" i="4"/>
  <c r="F25" i="4"/>
  <c r="D46" i="3"/>
  <c r="E46" i="3"/>
  <c r="F46" i="3"/>
  <c r="C46" i="3"/>
  <c r="C50" i="3" s="1"/>
  <c r="C51" i="3" s="1"/>
  <c r="D49" i="3"/>
  <c r="E49" i="3"/>
  <c r="F49" i="3"/>
  <c r="C49" i="3"/>
  <c r="H50" i="3"/>
  <c r="H49" i="3"/>
  <c r="I49" i="3"/>
  <c r="G49" i="3"/>
  <c r="D50" i="3"/>
  <c r="E50" i="3"/>
  <c r="G50" i="3" s="1"/>
  <c r="F50" i="3"/>
  <c r="E51" i="3"/>
  <c r="H44" i="3"/>
  <c r="D44" i="3"/>
  <c r="E44" i="3"/>
  <c r="F44" i="3"/>
  <c r="C44" i="3"/>
  <c r="H38" i="3"/>
  <c r="I38" i="3" s="1"/>
  <c r="D38" i="3"/>
  <c r="E38" i="3"/>
  <c r="G38" i="3" s="1"/>
  <c r="F38" i="3"/>
  <c r="C38" i="3"/>
  <c r="H30" i="3"/>
  <c r="D30" i="3"/>
  <c r="E30" i="3"/>
  <c r="F30" i="3"/>
  <c r="G30" i="3"/>
  <c r="C30" i="3"/>
  <c r="H20" i="3"/>
  <c r="D20" i="3"/>
  <c r="E20" i="3"/>
  <c r="F20" i="3"/>
  <c r="C20" i="3"/>
  <c r="H15" i="3"/>
  <c r="D15" i="3"/>
  <c r="E15" i="3"/>
  <c r="F15" i="3"/>
  <c r="C15" i="3"/>
  <c r="H37" i="2"/>
  <c r="D37" i="2"/>
  <c r="E37" i="2"/>
  <c r="G37" i="2" s="1"/>
  <c r="F37" i="2"/>
  <c r="F41" i="2" s="1"/>
  <c r="F42" i="2" s="1"/>
  <c r="C37" i="2"/>
  <c r="C41" i="2" s="1"/>
  <c r="C42" i="2" s="1"/>
  <c r="H22" i="2"/>
  <c r="H40" i="2" s="1"/>
  <c r="D22" i="2"/>
  <c r="D40" i="2" s="1"/>
  <c r="E22" i="2"/>
  <c r="G22" i="2" s="1"/>
  <c r="F22" i="2"/>
  <c r="F40" i="2" s="1"/>
  <c r="C22" i="2"/>
  <c r="C40" i="2" s="1"/>
  <c r="I228" i="1"/>
  <c r="G228" i="1"/>
  <c r="I227" i="1"/>
  <c r="G227" i="1"/>
  <c r="I226" i="1"/>
  <c r="G226" i="1"/>
  <c r="I225" i="1"/>
  <c r="G225" i="1"/>
  <c r="I19" i="11"/>
  <c r="G19" i="11"/>
  <c r="I11" i="11"/>
  <c r="I15" i="11" s="1"/>
  <c r="G11" i="11"/>
  <c r="I10" i="11"/>
  <c r="G10" i="11"/>
  <c r="G28" i="10"/>
  <c r="I27" i="10"/>
  <c r="G27" i="10"/>
  <c r="I26" i="10"/>
  <c r="G26" i="10"/>
  <c r="G23" i="10"/>
  <c r="I22" i="10"/>
  <c r="G22" i="10"/>
  <c r="I21" i="10"/>
  <c r="G21" i="10"/>
  <c r="I20" i="10"/>
  <c r="G20" i="10"/>
  <c r="I15" i="10"/>
  <c r="G15" i="10"/>
  <c r="I14" i="10"/>
  <c r="G14" i="10"/>
  <c r="I13" i="10"/>
  <c r="G13" i="10"/>
  <c r="I12" i="10"/>
  <c r="G12" i="10"/>
  <c r="I11" i="10"/>
  <c r="G11" i="10"/>
  <c r="I10" i="10"/>
  <c r="G10" i="10"/>
  <c r="I9" i="10"/>
  <c r="G9" i="10"/>
  <c r="I8" i="10"/>
  <c r="G8" i="10"/>
  <c r="I124" i="9"/>
  <c r="G124" i="9"/>
  <c r="I118" i="9"/>
  <c r="G118" i="9"/>
  <c r="G117" i="9"/>
  <c r="I116" i="9"/>
  <c r="G116" i="9"/>
  <c r="I115" i="9"/>
  <c r="G115" i="9"/>
  <c r="I114" i="9"/>
  <c r="G114" i="9"/>
  <c r="I113" i="9"/>
  <c r="G113" i="9"/>
  <c r="I112" i="9"/>
  <c r="G112" i="9"/>
  <c r="I111" i="9"/>
  <c r="G111" i="9"/>
  <c r="I110" i="9"/>
  <c r="G110" i="9"/>
  <c r="I109" i="9"/>
  <c r="G109" i="9"/>
  <c r="I108" i="9"/>
  <c r="G108" i="9"/>
  <c r="I107" i="9"/>
  <c r="G107" i="9"/>
  <c r="I106" i="9"/>
  <c r="G106" i="9"/>
  <c r="I105" i="9"/>
  <c r="G105" i="9"/>
  <c r="I104" i="9"/>
  <c r="G104" i="9"/>
  <c r="G103" i="9"/>
  <c r="I102" i="9"/>
  <c r="G102" i="9"/>
  <c r="I101" i="9"/>
  <c r="G101" i="9"/>
  <c r="I100" i="9"/>
  <c r="G100" i="9"/>
  <c r="I99" i="9"/>
  <c r="G99" i="9"/>
  <c r="I98" i="9"/>
  <c r="G98" i="9"/>
  <c r="I97" i="9"/>
  <c r="G97" i="9"/>
  <c r="I96" i="9"/>
  <c r="G96" i="9"/>
  <c r="I95" i="9"/>
  <c r="G95" i="9"/>
  <c r="I94" i="9"/>
  <c r="G94" i="9"/>
  <c r="I93" i="9"/>
  <c r="G93" i="9"/>
  <c r="I92" i="9"/>
  <c r="G92" i="9"/>
  <c r="I91" i="9"/>
  <c r="G91" i="9"/>
  <c r="I90" i="9"/>
  <c r="G90" i="9"/>
  <c r="I89" i="9"/>
  <c r="G89" i="9"/>
  <c r="G88" i="9"/>
  <c r="I87" i="9"/>
  <c r="G87" i="9"/>
  <c r="I86" i="9"/>
  <c r="G86" i="9"/>
  <c r="I85" i="9"/>
  <c r="G85" i="9"/>
  <c r="I84" i="9"/>
  <c r="G84" i="9"/>
  <c r="G80" i="9"/>
  <c r="I79" i="9"/>
  <c r="G79" i="9"/>
  <c r="G78" i="9"/>
  <c r="I77" i="9"/>
  <c r="G77" i="9"/>
  <c r="I76" i="9"/>
  <c r="G76" i="9"/>
  <c r="I75" i="9"/>
  <c r="G75" i="9"/>
  <c r="I74" i="9"/>
  <c r="G74" i="9"/>
  <c r="I68" i="9"/>
  <c r="G68" i="9"/>
  <c r="I67" i="9"/>
  <c r="G67" i="9"/>
  <c r="I66" i="9"/>
  <c r="G66" i="9"/>
  <c r="I65" i="9"/>
  <c r="G65" i="9"/>
  <c r="I64" i="9"/>
  <c r="G64" i="9"/>
  <c r="I63" i="9"/>
  <c r="G63" i="9"/>
  <c r="I62" i="9"/>
  <c r="G62" i="9"/>
  <c r="I61" i="9"/>
  <c r="G61" i="9"/>
  <c r="I60" i="9"/>
  <c r="G60" i="9"/>
  <c r="I59" i="9"/>
  <c r="G59" i="9"/>
  <c r="I58" i="9"/>
  <c r="G58" i="9"/>
  <c r="I57" i="9"/>
  <c r="G57" i="9"/>
  <c r="I56" i="9"/>
  <c r="G56" i="9"/>
  <c r="I55" i="9"/>
  <c r="G55" i="9"/>
  <c r="I54" i="9"/>
  <c r="G54" i="9"/>
  <c r="I53" i="9"/>
  <c r="G53" i="9"/>
  <c r="I52" i="9"/>
  <c r="G52" i="9"/>
  <c r="I51" i="9"/>
  <c r="G51" i="9"/>
  <c r="I50" i="9"/>
  <c r="G50" i="9"/>
  <c r="I49" i="9"/>
  <c r="G49" i="9"/>
  <c r="I48" i="9"/>
  <c r="G48" i="9"/>
  <c r="I47" i="9"/>
  <c r="G47" i="9"/>
  <c r="I46" i="9"/>
  <c r="G46" i="9"/>
  <c r="I45" i="9"/>
  <c r="G45" i="9"/>
  <c r="G44" i="9"/>
  <c r="I43" i="9"/>
  <c r="G43" i="9"/>
  <c r="I42" i="9"/>
  <c r="G42" i="9"/>
  <c r="I41" i="9"/>
  <c r="G41" i="9"/>
  <c r="I40" i="9"/>
  <c r="G40" i="9"/>
  <c r="I36" i="9"/>
  <c r="G36" i="9"/>
  <c r="G35" i="9"/>
  <c r="I34" i="9"/>
  <c r="G34" i="9"/>
  <c r="I33" i="9"/>
  <c r="G33" i="9"/>
  <c r="I32" i="9"/>
  <c r="G32" i="9"/>
  <c r="G29" i="9"/>
  <c r="I28" i="9"/>
  <c r="G28" i="9"/>
  <c r="I27" i="9"/>
  <c r="G27" i="9"/>
  <c r="G26" i="9"/>
  <c r="I20" i="9"/>
  <c r="G20" i="9"/>
  <c r="G19" i="9"/>
  <c r="I18" i="9"/>
  <c r="G18" i="9"/>
  <c r="I17" i="9"/>
  <c r="G17" i="9"/>
  <c r="I16" i="9"/>
  <c r="G16" i="9"/>
  <c r="I15" i="9"/>
  <c r="G15" i="9"/>
  <c r="I14" i="9"/>
  <c r="G14" i="9"/>
  <c r="G13" i="9"/>
  <c r="I12" i="9"/>
  <c r="G12" i="9"/>
  <c r="I11" i="9"/>
  <c r="G11" i="9"/>
  <c r="I10" i="9"/>
  <c r="G10" i="9"/>
  <c r="G9" i="9"/>
  <c r="G8" i="9"/>
  <c r="G20" i="8"/>
  <c r="I19" i="8"/>
  <c r="I18" i="8"/>
  <c r="I10" i="8"/>
  <c r="G10" i="8"/>
  <c r="G25" i="7"/>
  <c r="I24" i="7"/>
  <c r="G24" i="7"/>
  <c r="I23" i="7"/>
  <c r="G23" i="7"/>
  <c r="I19" i="7"/>
  <c r="G19" i="7"/>
  <c r="I18" i="7"/>
  <c r="G18" i="7"/>
  <c r="I16" i="7"/>
  <c r="G16" i="7"/>
  <c r="I15" i="7"/>
  <c r="G15" i="7"/>
  <c r="I11" i="7"/>
  <c r="G11" i="7"/>
  <c r="I10" i="7"/>
  <c r="G10" i="7"/>
  <c r="I9" i="7"/>
  <c r="G9" i="7"/>
  <c r="I8" i="7"/>
  <c r="G8" i="7"/>
  <c r="I74" i="6"/>
  <c r="G74" i="6"/>
  <c r="I73" i="6"/>
  <c r="G73" i="6"/>
  <c r="I64" i="6"/>
  <c r="G64" i="6"/>
  <c r="I63" i="6"/>
  <c r="G63" i="6"/>
  <c r="I62" i="6"/>
  <c r="G62" i="6"/>
  <c r="I61" i="6"/>
  <c r="G61" i="6"/>
  <c r="I57" i="6"/>
  <c r="G57" i="6"/>
  <c r="I56" i="6"/>
  <c r="G56" i="6"/>
  <c r="I55" i="6"/>
  <c r="G55" i="6"/>
  <c r="I54" i="6"/>
  <c r="G54" i="6"/>
  <c r="I50" i="6"/>
  <c r="G50" i="6"/>
  <c r="I49" i="6"/>
  <c r="G49" i="6"/>
  <c r="I48" i="6"/>
  <c r="G48" i="6"/>
  <c r="I47" i="6"/>
  <c r="G47" i="6"/>
  <c r="I46" i="6"/>
  <c r="G46" i="6"/>
  <c r="I42" i="6"/>
  <c r="G42" i="6"/>
  <c r="I41" i="6"/>
  <c r="G41" i="6"/>
  <c r="I40" i="6"/>
  <c r="G40" i="6"/>
  <c r="I39" i="6"/>
  <c r="G39" i="6"/>
  <c r="I38" i="6"/>
  <c r="G38" i="6"/>
  <c r="I37" i="6"/>
  <c r="G37" i="6"/>
  <c r="I36" i="6"/>
  <c r="G36" i="6"/>
  <c r="I35" i="6"/>
  <c r="G35" i="6"/>
  <c r="I32" i="6"/>
  <c r="I31" i="6"/>
  <c r="G31" i="6"/>
  <c r="I30" i="6"/>
  <c r="G30" i="6"/>
  <c r="G29" i="6"/>
  <c r="I28" i="6"/>
  <c r="G28" i="6"/>
  <c r="I27" i="6"/>
  <c r="G27" i="6"/>
  <c r="I26" i="6"/>
  <c r="G26" i="6"/>
  <c r="I25" i="6"/>
  <c r="G25" i="6"/>
  <c r="I24" i="6"/>
  <c r="G24" i="6"/>
  <c r="G20" i="6"/>
  <c r="I14" i="6"/>
  <c r="G14" i="6"/>
  <c r="I13" i="6"/>
  <c r="G13" i="6"/>
  <c r="G12" i="6"/>
  <c r="G11" i="6"/>
  <c r="I9" i="6"/>
  <c r="G9" i="6"/>
  <c r="I82" i="5"/>
  <c r="G82" i="5"/>
  <c r="I77" i="5"/>
  <c r="I75" i="5"/>
  <c r="G75" i="5"/>
  <c r="I74" i="5"/>
  <c r="G74" i="5"/>
  <c r="I64" i="5"/>
  <c r="G64" i="5"/>
  <c r="I63" i="5"/>
  <c r="G63" i="5"/>
  <c r="I62" i="5"/>
  <c r="G62" i="5"/>
  <c r="I61" i="5"/>
  <c r="G61" i="5"/>
  <c r="I57" i="5"/>
  <c r="G57" i="5"/>
  <c r="I56" i="5"/>
  <c r="G56" i="5"/>
  <c r="I55" i="5"/>
  <c r="G55" i="5"/>
  <c r="I54" i="5"/>
  <c r="G54" i="5"/>
  <c r="I53" i="5"/>
  <c r="G53" i="5"/>
  <c r="I52" i="5"/>
  <c r="G52" i="5"/>
  <c r="I51" i="5"/>
  <c r="G51" i="5"/>
  <c r="I50" i="5"/>
  <c r="G50" i="5"/>
  <c r="I46" i="5"/>
  <c r="G46" i="5"/>
  <c r="I45" i="5"/>
  <c r="G45" i="5"/>
  <c r="I44" i="5"/>
  <c r="G44" i="5"/>
  <c r="I43" i="5"/>
  <c r="G43" i="5"/>
  <c r="I39" i="5"/>
  <c r="G39" i="5"/>
  <c r="I38" i="5"/>
  <c r="G38" i="5"/>
  <c r="I37" i="5"/>
  <c r="G37" i="5"/>
  <c r="I36" i="5"/>
  <c r="G36" i="5"/>
  <c r="I35" i="5"/>
  <c r="G35" i="5"/>
  <c r="I34" i="5"/>
  <c r="G34" i="5"/>
  <c r="I33" i="5"/>
  <c r="G33" i="5"/>
  <c r="I29" i="5"/>
  <c r="G29" i="5"/>
  <c r="I28" i="5"/>
  <c r="G28" i="5"/>
  <c r="I27" i="5"/>
  <c r="G27" i="5"/>
  <c r="I26" i="5"/>
  <c r="G26" i="5"/>
  <c r="I25" i="5"/>
  <c r="G25" i="5"/>
  <c r="I24" i="5"/>
  <c r="G24" i="5"/>
  <c r="I23" i="5"/>
  <c r="G23" i="5"/>
  <c r="I22" i="5"/>
  <c r="G22" i="5"/>
  <c r="G19" i="5"/>
  <c r="G18" i="5"/>
  <c r="I12" i="5"/>
  <c r="G12" i="5"/>
  <c r="I11" i="5"/>
  <c r="G11" i="5"/>
  <c r="G10" i="5"/>
  <c r="I9" i="5"/>
  <c r="G9" i="5"/>
  <c r="I38" i="4"/>
  <c r="I39" i="4" s="1"/>
  <c r="G38" i="4"/>
  <c r="I34" i="4"/>
  <c r="G34" i="4"/>
  <c r="I30" i="4"/>
  <c r="G30" i="4"/>
  <c r="I22" i="4"/>
  <c r="I23" i="4" s="1"/>
  <c r="G22" i="4"/>
  <c r="I18" i="4"/>
  <c r="G18" i="4"/>
  <c r="I15" i="4"/>
  <c r="I14" i="4"/>
  <c r="G14" i="4"/>
  <c r="I10" i="4"/>
  <c r="G10" i="4"/>
  <c r="I50" i="3"/>
  <c r="I46" i="3"/>
  <c r="G46" i="3"/>
  <c r="I44" i="3"/>
  <c r="G44" i="3"/>
  <c r="I43" i="3"/>
  <c r="G43" i="3"/>
  <c r="I42" i="3"/>
  <c r="G42" i="3"/>
  <c r="I41" i="3"/>
  <c r="G41" i="3"/>
  <c r="I37" i="3"/>
  <c r="G37" i="3"/>
  <c r="I36" i="3"/>
  <c r="G36" i="3"/>
  <c r="I35" i="3"/>
  <c r="G35" i="3"/>
  <c r="I34" i="3"/>
  <c r="G34" i="3"/>
  <c r="I33" i="3"/>
  <c r="G33" i="3"/>
  <c r="I30" i="3"/>
  <c r="I29" i="3"/>
  <c r="G29" i="3"/>
  <c r="I28" i="3"/>
  <c r="G28" i="3"/>
  <c r="I27" i="3"/>
  <c r="G27" i="3"/>
  <c r="I26" i="3"/>
  <c r="G26" i="3"/>
  <c r="I25" i="3"/>
  <c r="G25" i="3"/>
  <c r="I24" i="3"/>
  <c r="G24" i="3"/>
  <c r="I23" i="3"/>
  <c r="G23" i="3"/>
  <c r="I20" i="3"/>
  <c r="G20" i="3"/>
  <c r="I19" i="3"/>
  <c r="G19" i="3"/>
  <c r="G15" i="3"/>
  <c r="I14" i="3"/>
  <c r="G14" i="3"/>
  <c r="I13" i="3"/>
  <c r="G13" i="3"/>
  <c r="I12" i="3"/>
  <c r="G12" i="3"/>
  <c r="I11" i="3"/>
  <c r="G11" i="3"/>
  <c r="I10" i="3"/>
  <c r="G10" i="3"/>
  <c r="I9" i="3"/>
  <c r="G9" i="3"/>
  <c r="I36" i="2"/>
  <c r="G36" i="2"/>
  <c r="G35" i="2"/>
  <c r="I34" i="2"/>
  <c r="G34" i="2"/>
  <c r="I33" i="2"/>
  <c r="G33" i="2"/>
  <c r="I32" i="2"/>
  <c r="G32" i="2"/>
  <c r="I31" i="2"/>
  <c r="G31" i="2"/>
  <c r="G30" i="2"/>
  <c r="I29" i="2"/>
  <c r="G29" i="2"/>
  <c r="I28" i="2"/>
  <c r="G28" i="2"/>
  <c r="G27" i="2"/>
  <c r="I26" i="2"/>
  <c r="G26" i="2"/>
  <c r="I21" i="2"/>
  <c r="G21" i="2"/>
  <c r="I20" i="2"/>
  <c r="G20" i="2"/>
  <c r="I18" i="2"/>
  <c r="G18" i="2"/>
  <c r="I16" i="2"/>
  <c r="G16" i="2"/>
  <c r="I15" i="2"/>
  <c r="G15" i="2"/>
  <c r="I14" i="2"/>
  <c r="G14" i="2"/>
  <c r="I12" i="2"/>
  <c r="G12" i="2"/>
  <c r="I11" i="2"/>
  <c r="G11" i="2"/>
  <c r="I10" i="2"/>
  <c r="G10" i="2"/>
  <c r="I9" i="2"/>
  <c r="G9" i="2"/>
  <c r="H210" i="1"/>
  <c r="D210" i="1"/>
  <c r="E210" i="1"/>
  <c r="F210" i="1"/>
  <c r="C210" i="1"/>
  <c r="H201" i="1"/>
  <c r="D201" i="1"/>
  <c r="E201" i="1"/>
  <c r="F201" i="1"/>
  <c r="C201" i="1"/>
  <c r="H187" i="1"/>
  <c r="D187" i="1"/>
  <c r="E187" i="1"/>
  <c r="F187" i="1"/>
  <c r="C187" i="1"/>
  <c r="H174" i="1"/>
  <c r="D174" i="1"/>
  <c r="E174" i="1"/>
  <c r="F174" i="1"/>
  <c r="C174" i="1"/>
  <c r="H158" i="1"/>
  <c r="D158" i="1"/>
  <c r="E158" i="1"/>
  <c r="F158" i="1"/>
  <c r="C158" i="1"/>
  <c r="H138" i="1"/>
  <c r="D138" i="1"/>
  <c r="E138" i="1"/>
  <c r="F138" i="1"/>
  <c r="C138" i="1"/>
  <c r="H123" i="1"/>
  <c r="D123" i="1"/>
  <c r="E123" i="1"/>
  <c r="F123" i="1"/>
  <c r="C123" i="1"/>
  <c r="H105" i="1"/>
  <c r="D105" i="1"/>
  <c r="E105" i="1"/>
  <c r="F105" i="1"/>
  <c r="C105" i="1"/>
  <c r="H83" i="1"/>
  <c r="D83" i="1"/>
  <c r="E83" i="1"/>
  <c r="F83" i="1"/>
  <c r="C83" i="1"/>
  <c r="H58" i="1"/>
  <c r="D58" i="1"/>
  <c r="D441" i="1" s="1"/>
  <c r="E58" i="1"/>
  <c r="E441" i="1" s="1"/>
  <c r="F58" i="1"/>
  <c r="C58" i="1"/>
  <c r="C441" i="1" s="1"/>
  <c r="I126"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50" i="1"/>
  <c r="I51" i="1"/>
  <c r="I52" i="1"/>
  <c r="I53" i="1"/>
  <c r="I55" i="1"/>
  <c r="I56" i="1"/>
  <c r="I57" i="1"/>
  <c r="I87" i="1"/>
  <c r="I88" i="1"/>
  <c r="I90" i="1"/>
  <c r="I91" i="1"/>
  <c r="I92" i="1"/>
  <c r="I93" i="1"/>
  <c r="I95" i="1"/>
  <c r="I96" i="1"/>
  <c r="I98" i="1"/>
  <c r="I99" i="1"/>
  <c r="I101" i="1"/>
  <c r="I102" i="1"/>
  <c r="I104" i="1"/>
  <c r="I108" i="1"/>
  <c r="I110" i="1"/>
  <c r="I111" i="1"/>
  <c r="I112" i="1"/>
  <c r="I113" i="1"/>
  <c r="I115" i="1"/>
  <c r="I116" i="1"/>
  <c r="I117" i="1"/>
  <c r="I118" i="1"/>
  <c r="I119" i="1"/>
  <c r="I120" i="1"/>
  <c r="I121" i="1"/>
  <c r="I122" i="1"/>
  <c r="I128" i="1"/>
  <c r="I129" i="1"/>
  <c r="I130" i="1"/>
  <c r="I131" i="1"/>
  <c r="I132" i="1"/>
  <c r="I133" i="1"/>
  <c r="I134" i="1"/>
  <c r="I135" i="1"/>
  <c r="I136" i="1"/>
  <c r="I137" i="1"/>
  <c r="I155" i="1"/>
  <c r="I156" i="1"/>
  <c r="I157" i="1"/>
  <c r="I161" i="1"/>
  <c r="I163" i="1"/>
  <c r="I164" i="1"/>
  <c r="I165" i="1"/>
  <c r="I166" i="1"/>
  <c r="I167" i="1"/>
  <c r="I168" i="1"/>
  <c r="I169" i="1"/>
  <c r="I170" i="1"/>
  <c r="I171" i="1"/>
  <c r="I172" i="1"/>
  <c r="I177" i="1"/>
  <c r="I179" i="1"/>
  <c r="I180" i="1"/>
  <c r="I181" i="1"/>
  <c r="I182" i="1"/>
  <c r="I183" i="1"/>
  <c r="I184" i="1"/>
  <c r="I185" i="1"/>
  <c r="I190" i="1"/>
  <c r="I191" i="1"/>
  <c r="I192" i="1"/>
  <c r="I193" i="1"/>
  <c r="I194" i="1"/>
  <c r="I195" i="1"/>
  <c r="I196" i="1"/>
  <c r="I197" i="1"/>
  <c r="I198" i="1"/>
  <c r="I199" i="1"/>
  <c r="I200" i="1"/>
  <c r="I204" i="1"/>
  <c r="I205" i="1"/>
  <c r="I206" i="1"/>
  <c r="I207" i="1"/>
  <c r="I208" i="1"/>
  <c r="I209" i="1"/>
  <c r="I213" i="1"/>
  <c r="I214" i="1"/>
  <c r="I215" i="1"/>
  <c r="I216" i="1"/>
  <c r="I229" i="1"/>
  <c r="I230" i="1"/>
  <c r="I231" i="1"/>
  <c r="I232" i="1"/>
  <c r="I235" i="1"/>
  <c r="I236" i="1"/>
  <c r="I237" i="1"/>
  <c r="I238" i="1"/>
  <c r="I239" i="1"/>
  <c r="I242" i="1"/>
  <c r="I243" i="1"/>
  <c r="I244" i="1"/>
  <c r="I245" i="1"/>
  <c r="I246" i="1"/>
  <c r="I247" i="1"/>
  <c r="I250" i="1"/>
  <c r="I251" i="1"/>
  <c r="I254" i="1"/>
  <c r="I255" i="1"/>
  <c r="I256" i="1"/>
  <c r="I257" i="1"/>
  <c r="I258" i="1"/>
  <c r="I259" i="1"/>
  <c r="I260" i="1"/>
  <c r="I261" i="1"/>
  <c r="I262" i="1"/>
  <c r="I263" i="1"/>
  <c r="I264" i="1"/>
  <c r="I265" i="1"/>
  <c r="I266" i="1"/>
  <c r="I267" i="1"/>
  <c r="I268" i="1"/>
  <c r="I269" i="1"/>
  <c r="I270" i="1"/>
  <c r="I271" i="1"/>
  <c r="I272" i="1"/>
  <c r="I273" i="1"/>
  <c r="I274" i="1"/>
  <c r="I275" i="1"/>
  <c r="I278" i="1"/>
  <c r="I279" i="1"/>
  <c r="I280" i="1"/>
  <c r="I281" i="1"/>
  <c r="I282" i="1"/>
  <c r="I283" i="1"/>
  <c r="I284" i="1"/>
  <c r="I285" i="1"/>
  <c r="I286" i="1"/>
  <c r="I287" i="1"/>
  <c r="I288"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4" i="1"/>
  <c r="I325" i="1"/>
  <c r="I326" i="1"/>
  <c r="I327"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70" i="1"/>
  <c r="I371" i="1"/>
  <c r="I372" i="1"/>
  <c r="I373" i="1"/>
  <c r="I374" i="1"/>
  <c r="I375" i="1"/>
  <c r="I376" i="1"/>
  <c r="I377" i="1"/>
  <c r="I378" i="1"/>
  <c r="I379" i="1"/>
  <c r="I380" i="1"/>
  <c r="I381" i="1"/>
  <c r="I382" i="1"/>
  <c r="I383" i="1"/>
  <c r="I387" i="1"/>
  <c r="I389" i="1"/>
  <c r="I390" i="1"/>
  <c r="I391" i="1"/>
  <c r="I392" i="1"/>
  <c r="I393" i="1"/>
  <c r="I394" i="1"/>
  <c r="I395" i="1"/>
  <c r="I396" i="1"/>
  <c r="I397" i="1"/>
  <c r="I398" i="1"/>
  <c r="I399" i="1"/>
  <c r="I400" i="1"/>
  <c r="I401" i="1"/>
  <c r="I402" i="1"/>
  <c r="I403" i="1"/>
  <c r="I404" i="1"/>
  <c r="I405" i="1"/>
  <c r="I406" i="1"/>
  <c r="I407" i="1"/>
  <c r="I408" i="1"/>
  <c r="I409" i="1"/>
  <c r="I410" i="1"/>
  <c r="I411" i="1"/>
  <c r="I418" i="1"/>
  <c r="I419" i="1"/>
  <c r="I420" i="1"/>
  <c r="I421" i="1"/>
  <c r="I422" i="1"/>
  <c r="I423" i="1"/>
  <c r="I424" i="1"/>
  <c r="I427" i="1"/>
  <c r="I428" i="1"/>
  <c r="I429" i="1"/>
  <c r="I430" i="1"/>
  <c r="G11" i="1"/>
  <c r="G12" i="1"/>
  <c r="G13" i="1"/>
  <c r="G14" i="1"/>
  <c r="G15" i="1"/>
  <c r="G16" i="1"/>
  <c r="G17" i="1"/>
  <c r="G18" i="1"/>
  <c r="G19" i="1"/>
  <c r="G20" i="1"/>
  <c r="G21" i="1"/>
  <c r="G22" i="1"/>
  <c r="G23" i="1"/>
  <c r="G24" i="1"/>
  <c r="G25" i="1"/>
  <c r="G26" i="1"/>
  <c r="G27" i="1"/>
  <c r="G28" i="1"/>
  <c r="G29" i="1"/>
  <c r="G30" i="1"/>
  <c r="G31" i="1"/>
  <c r="G32" i="1"/>
  <c r="G34" i="1"/>
  <c r="G35" i="1"/>
  <c r="G36" i="1"/>
  <c r="G37" i="1"/>
  <c r="G38" i="1"/>
  <c r="G39" i="1"/>
  <c r="G40" i="1"/>
  <c r="G41" i="1"/>
  <c r="G42" i="1"/>
  <c r="G43" i="1"/>
  <c r="G44" i="1"/>
  <c r="G45" i="1"/>
  <c r="G46" i="1"/>
  <c r="G47" i="1"/>
  <c r="G48" i="1"/>
  <c r="G50" i="1"/>
  <c r="G51" i="1"/>
  <c r="G52" i="1"/>
  <c r="G53" i="1"/>
  <c r="G55" i="1"/>
  <c r="G56" i="1"/>
  <c r="G57" i="1"/>
  <c r="G87" i="1"/>
  <c r="G88" i="1"/>
  <c r="G90" i="1"/>
  <c r="G91" i="1"/>
  <c r="G92" i="1"/>
  <c r="G93" i="1"/>
  <c r="G95" i="1"/>
  <c r="G96" i="1"/>
  <c r="G98" i="1"/>
  <c r="G99" i="1"/>
  <c r="G101" i="1"/>
  <c r="G102" i="1"/>
  <c r="G104" i="1"/>
  <c r="G108" i="1"/>
  <c r="G110" i="1"/>
  <c r="G111" i="1"/>
  <c r="G112" i="1"/>
  <c r="G113" i="1"/>
  <c r="G115" i="1"/>
  <c r="G116" i="1"/>
  <c r="G117" i="1"/>
  <c r="G118" i="1"/>
  <c r="G119" i="1"/>
  <c r="G120" i="1"/>
  <c r="G121" i="1"/>
  <c r="G122" i="1"/>
  <c r="G126" i="1"/>
  <c r="G128" i="1"/>
  <c r="G129" i="1"/>
  <c r="G130" i="1"/>
  <c r="G131" i="1"/>
  <c r="G132" i="1"/>
  <c r="G133" i="1"/>
  <c r="G134" i="1"/>
  <c r="G135" i="1"/>
  <c r="G136" i="1"/>
  <c r="G137" i="1"/>
  <c r="G153" i="1"/>
  <c r="G155" i="1"/>
  <c r="G156" i="1"/>
  <c r="G157" i="1"/>
  <c r="G161" i="1"/>
  <c r="G163" i="1"/>
  <c r="G164" i="1"/>
  <c r="G165" i="1"/>
  <c r="G166" i="1"/>
  <c r="G167" i="1"/>
  <c r="G168" i="1"/>
  <c r="G169" i="1"/>
  <c r="G170" i="1"/>
  <c r="G171" i="1"/>
  <c r="G172" i="1"/>
  <c r="G177" i="1"/>
  <c r="G179" i="1"/>
  <c r="G180" i="1"/>
  <c r="G181" i="1"/>
  <c r="G182" i="1"/>
  <c r="G183" i="1"/>
  <c r="G184" i="1"/>
  <c r="G185" i="1"/>
  <c r="G190" i="1"/>
  <c r="G191" i="1"/>
  <c r="G192" i="1"/>
  <c r="G193" i="1"/>
  <c r="G194" i="1"/>
  <c r="G195" i="1"/>
  <c r="G196" i="1"/>
  <c r="G197" i="1"/>
  <c r="G198" i="1"/>
  <c r="G199" i="1"/>
  <c r="G200" i="1"/>
  <c r="G204" i="1"/>
  <c r="G205" i="1"/>
  <c r="G206" i="1"/>
  <c r="G207" i="1"/>
  <c r="G208" i="1"/>
  <c r="G209" i="1"/>
  <c r="G213" i="1"/>
  <c r="G214" i="1"/>
  <c r="G215" i="1"/>
  <c r="G216" i="1"/>
  <c r="G229" i="1"/>
  <c r="G230" i="1"/>
  <c r="G231" i="1"/>
  <c r="G232" i="1"/>
  <c r="G235" i="1"/>
  <c r="G236" i="1"/>
  <c r="G237" i="1"/>
  <c r="G238" i="1"/>
  <c r="G239" i="1"/>
  <c r="G242" i="1"/>
  <c r="G243" i="1"/>
  <c r="G244" i="1"/>
  <c r="G245" i="1"/>
  <c r="G246" i="1"/>
  <c r="G247" i="1"/>
  <c r="G250" i="1"/>
  <c r="G251" i="1"/>
  <c r="G254" i="1"/>
  <c r="G255" i="1"/>
  <c r="G256" i="1"/>
  <c r="G257" i="1"/>
  <c r="G258" i="1"/>
  <c r="G259" i="1"/>
  <c r="G260" i="1"/>
  <c r="G261" i="1"/>
  <c r="G262" i="1"/>
  <c r="G263" i="1"/>
  <c r="G264" i="1"/>
  <c r="G265" i="1"/>
  <c r="G266" i="1"/>
  <c r="G267" i="1"/>
  <c r="G268" i="1"/>
  <c r="G269" i="1"/>
  <c r="G270" i="1"/>
  <c r="G271" i="1"/>
  <c r="G272" i="1"/>
  <c r="G273" i="1"/>
  <c r="G274" i="1"/>
  <c r="G275" i="1"/>
  <c r="G278" i="1"/>
  <c r="G279" i="1"/>
  <c r="G280" i="1"/>
  <c r="G281" i="1"/>
  <c r="G282" i="1"/>
  <c r="G283" i="1"/>
  <c r="G284" i="1"/>
  <c r="G285" i="1"/>
  <c r="G286" i="1"/>
  <c r="G287" i="1"/>
  <c r="G288"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4" i="1"/>
  <c r="G325" i="1"/>
  <c r="G326" i="1"/>
  <c r="G327"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70" i="1"/>
  <c r="G371" i="1"/>
  <c r="G372" i="1"/>
  <c r="G373" i="1"/>
  <c r="G374" i="1"/>
  <c r="G375" i="1"/>
  <c r="G376" i="1"/>
  <c r="G377" i="1"/>
  <c r="G378" i="1"/>
  <c r="G379" i="1"/>
  <c r="G380" i="1"/>
  <c r="G381" i="1"/>
  <c r="G382" i="1"/>
  <c r="G383" i="1"/>
  <c r="G386" i="1"/>
  <c r="G387" i="1"/>
  <c r="G389" i="1"/>
  <c r="G390" i="1"/>
  <c r="G391" i="1"/>
  <c r="G392" i="1"/>
  <c r="G393" i="1"/>
  <c r="G394" i="1"/>
  <c r="G395" i="1"/>
  <c r="G396" i="1"/>
  <c r="G397" i="1"/>
  <c r="G398" i="1"/>
  <c r="G399" i="1"/>
  <c r="G400" i="1"/>
  <c r="G401" i="1"/>
  <c r="G402" i="1"/>
  <c r="G403" i="1"/>
  <c r="G404" i="1"/>
  <c r="G405" i="1"/>
  <c r="G406" i="1"/>
  <c r="G407" i="1"/>
  <c r="G408" i="1"/>
  <c r="G409" i="1"/>
  <c r="G410" i="1"/>
  <c r="G411" i="1"/>
  <c r="G418" i="1"/>
  <c r="G419" i="1"/>
  <c r="G420" i="1"/>
  <c r="G421" i="1"/>
  <c r="G422" i="1"/>
  <c r="G423" i="1"/>
  <c r="G424" i="1"/>
  <c r="G427" i="1"/>
  <c r="G428" i="1"/>
  <c r="G429" i="1"/>
  <c r="G430" i="1"/>
  <c r="I37" i="2" l="1"/>
  <c r="I58" i="6"/>
  <c r="I40" i="5"/>
  <c r="H79" i="5"/>
  <c r="I79" i="5" s="1"/>
  <c r="H441" i="1"/>
  <c r="H432" i="1"/>
  <c r="H442" i="1" s="1"/>
  <c r="D432" i="1"/>
  <c r="F432" i="1"/>
  <c r="E432" i="1"/>
  <c r="E442" i="1" s="1"/>
  <c r="E443" i="1" s="1"/>
  <c r="E445" i="1" s="1"/>
  <c r="D442" i="1"/>
  <c r="D443" i="1"/>
  <c r="D445" i="1" s="1"/>
  <c r="E46" i="4"/>
  <c r="H41" i="4"/>
  <c r="H25" i="4"/>
  <c r="I25" i="4" s="1"/>
  <c r="C25" i="4"/>
  <c r="G25" i="4"/>
  <c r="H125" i="9"/>
  <c r="I18" i="11"/>
  <c r="I20" i="11"/>
  <c r="G15" i="11"/>
  <c r="G12" i="11"/>
  <c r="I12" i="11"/>
  <c r="G16" i="10"/>
  <c r="F121" i="9"/>
  <c r="D125" i="9"/>
  <c r="C125" i="9"/>
  <c r="H121" i="9"/>
  <c r="I121" i="9" s="1"/>
  <c r="E125" i="9"/>
  <c r="E121" i="9"/>
  <c r="D121" i="9"/>
  <c r="G81" i="9"/>
  <c r="I81" i="9"/>
  <c r="F125" i="9"/>
  <c r="G125" i="9"/>
  <c r="I20" i="8"/>
  <c r="G79" i="5"/>
  <c r="E83" i="5"/>
  <c r="G83" i="5" s="1"/>
  <c r="G65" i="5"/>
  <c r="I58" i="5"/>
  <c r="G77" i="5"/>
  <c r="I65" i="6"/>
  <c r="E80" i="6"/>
  <c r="G80" i="6" s="1"/>
  <c r="I21" i="6"/>
  <c r="H77" i="6"/>
  <c r="I43" i="6"/>
  <c r="G58" i="6"/>
  <c r="H80" i="6"/>
  <c r="G21" i="6"/>
  <c r="I75" i="6"/>
  <c r="E77" i="6"/>
  <c r="G65" i="6"/>
  <c r="I119" i="9"/>
  <c r="I25" i="7"/>
  <c r="C25" i="7"/>
  <c r="I80" i="6"/>
  <c r="I51" i="6"/>
  <c r="I13" i="5"/>
  <c r="G41" i="4"/>
  <c r="F51" i="3"/>
  <c r="I15" i="3"/>
  <c r="H42" i="2"/>
  <c r="I40" i="2"/>
  <c r="D41" i="2"/>
  <c r="D42" i="2" s="1"/>
  <c r="E40" i="2"/>
  <c r="I22" i="2"/>
  <c r="E41" i="2"/>
  <c r="G41" i="2" s="1"/>
  <c r="G158" i="1"/>
  <c r="G123" i="1"/>
  <c r="I174" i="1"/>
  <c r="G105" i="1"/>
  <c r="G210" i="1"/>
  <c r="I123" i="1"/>
  <c r="G138" i="1"/>
  <c r="I187" i="1"/>
  <c r="I138" i="1"/>
  <c r="G174" i="1"/>
  <c r="C432" i="1"/>
  <c r="C442" i="1" s="1"/>
  <c r="C443" i="1" s="1"/>
  <c r="C445" i="1" s="1"/>
  <c r="I58" i="1"/>
  <c r="G441" i="1"/>
  <c r="I158" i="1"/>
  <c r="I201" i="1"/>
  <c r="I105" i="1"/>
  <c r="G187" i="1"/>
  <c r="G58" i="1"/>
  <c r="G201" i="1"/>
  <c r="I210" i="1"/>
  <c r="H83" i="5" l="1"/>
  <c r="I83" i="5" s="1"/>
  <c r="G442" i="1"/>
  <c r="G443" i="1" s="1"/>
  <c r="G432" i="1"/>
  <c r="I441" i="1"/>
  <c r="I442" i="1"/>
  <c r="I432" i="1"/>
  <c r="I41" i="4"/>
  <c r="I45" i="4" s="1"/>
  <c r="H45" i="4"/>
  <c r="H46" i="4" s="1"/>
  <c r="I125" i="9"/>
  <c r="H81" i="6"/>
  <c r="I77" i="6"/>
  <c r="G77" i="6"/>
  <c r="E81" i="6"/>
  <c r="G81" i="6" s="1"/>
  <c r="I51" i="3"/>
  <c r="E42" i="2"/>
  <c r="G40" i="2"/>
  <c r="I41" i="2"/>
  <c r="I81" i="6" l="1"/>
  <c r="H82" i="6"/>
  <c r="H84" i="5"/>
  <c r="H443" i="1"/>
  <c r="H445" i="1" s="1"/>
  <c r="I4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<sst xmlns="http://schemas.openxmlformats.org/spreadsheetml/2006/main" count="2531" uniqueCount="1178">
  <si>
    <t>GENERAL FUND</t>
  </si>
  <si>
    <t xml:space="preserve">PROPOSED </t>
  </si>
  <si>
    <t>2022-23 BUDGET</t>
  </si>
  <si>
    <t/>
  </si>
  <si>
    <t>END BALANCE</t>
  </si>
  <si>
    <t>2021-22</t>
  </si>
  <si>
    <t>YTD BALANCE</t>
  </si>
  <si>
    <t>AVAILABLE</t>
  </si>
  <si>
    <t>% BDGT</t>
  </si>
  <si>
    <t>2022-23</t>
  </si>
  <si>
    <t>%</t>
  </si>
  <si>
    <t>GL NUMBER</t>
  </si>
  <si>
    <t>DESCRIPTION</t>
  </si>
  <si>
    <t>06/30/2021</t>
  </si>
  <si>
    <t>AMENDED BUDGET</t>
  </si>
  <si>
    <t>04/30/2022</t>
  </si>
  <si>
    <t>BALANCE</t>
  </si>
  <si>
    <t>USED</t>
  </si>
  <si>
    <t>PROJECTED BUDGET</t>
  </si>
  <si>
    <t>Change</t>
  </si>
  <si>
    <t>REVENUES</t>
  </si>
  <si>
    <t xml:space="preserve"> </t>
  </si>
  <si>
    <t>101-000.000-400.012</t>
  </si>
  <si>
    <t>TRANSFER FROM PAYROLL</t>
  </si>
  <si>
    <t>101-000.000-401.005</t>
  </si>
  <si>
    <t>101-000.000-401.011</t>
  </si>
  <si>
    <t>TRANS-STREET REPAIR &amp; MAINT.</t>
  </si>
  <si>
    <t>101-000.000-402.000</t>
  </si>
  <si>
    <t>REAL PROPERTY TAXES</t>
  </si>
  <si>
    <t>101-000.000-412.000</t>
  </si>
  <si>
    <t>101-000.000-414.000</t>
  </si>
  <si>
    <t>P.I.L.O.T.</t>
  </si>
  <si>
    <t>101-000.000-415.000</t>
  </si>
  <si>
    <t>EMERGENCY RESPONSE FEE PILOT</t>
  </si>
  <si>
    <t>101-000.000-417.000</t>
  </si>
  <si>
    <t>101-000.000-418.000</t>
  </si>
  <si>
    <t>DAR ADMIN REIMBURSEMENT</t>
  </si>
  <si>
    <t>101-000.000-421.000</t>
  </si>
  <si>
    <t>GRANTS &amp; SPECIAL PROJECTS</t>
  </si>
  <si>
    <t>101-000.000-437.000</t>
  </si>
  <si>
    <t>INDUSTRIAL FACILITY TAX</t>
  </si>
  <si>
    <t>101-000.000-445.000</t>
  </si>
  <si>
    <t>PENALTY &amp; INTEREST - TAXES</t>
  </si>
  <si>
    <t>101-000.000-452.000</t>
  </si>
  <si>
    <t>FRANCHISE FEE - CABLE</t>
  </si>
  <si>
    <t>101-000.000-457.000</t>
  </si>
  <si>
    <t>MEDICAL MARIHUANA PERMITS</t>
  </si>
  <si>
    <t>101-000.000-477.000</t>
  </si>
  <si>
    <t>BUILDING PERMITS</t>
  </si>
  <si>
    <t>101-000.000-482.000</t>
  </si>
  <si>
    <t>101-000.000-563.000</t>
  </si>
  <si>
    <t>DISTRICT LIBRARY ADMIN FEE</t>
  </si>
  <si>
    <t>101-000.000-570.000</t>
  </si>
  <si>
    <t>MEDICAL MARIJUANA STATE REV.</t>
  </si>
  <si>
    <t>101-000.000-575.000</t>
  </si>
  <si>
    <t>101-000.000-576.000</t>
  </si>
  <si>
    <t>101-000.000-577.000</t>
  </si>
  <si>
    <t>STATE SHARED LIQUOR LICENSE</t>
  </si>
  <si>
    <t>101-000.000-578.000</t>
  </si>
  <si>
    <t>MI USE TAX REVENUE</t>
  </si>
  <si>
    <t>101-000.000-579.000</t>
  </si>
  <si>
    <t>LOCAL STABILIZARION STATE REV</t>
  </si>
  <si>
    <t>101-000.000-580.000</t>
  </si>
  <si>
    <t>COVID GRANT REVENUE</t>
  </si>
  <si>
    <t>101-000.000-599.000</t>
  </si>
  <si>
    <t>101-000.000-618.000</t>
  </si>
  <si>
    <t>ADMINISTRATION FEE - TAXES</t>
  </si>
  <si>
    <t>101-000.000-633.000</t>
  </si>
  <si>
    <t>FOUNDATIONS - CEMETERY</t>
  </si>
  <si>
    <t>101-000.000-634.000</t>
  </si>
  <si>
    <t>GRAVE OPENINGS</t>
  </si>
  <si>
    <t>101-000.000-635.000</t>
  </si>
  <si>
    <t>CEMETERY TENT SERVICE</t>
  </si>
  <si>
    <t>101-000.000-636.000</t>
  </si>
  <si>
    <t>COLUMBARIUM &amp; PLAQUE</t>
  </si>
  <si>
    <t>101-000.000-640.000</t>
  </si>
  <si>
    <t>VAULT SETTING FEES</t>
  </si>
  <si>
    <t>101-000.000-641.000</t>
  </si>
  <si>
    <t>WEEDS/SNOW</t>
  </si>
  <si>
    <t>101-000.000-643.000</t>
  </si>
  <si>
    <t>SALES - CEMETERY LOTS</t>
  </si>
  <si>
    <t>101-000.000-644.000</t>
  </si>
  <si>
    <t>COPIES</t>
  </si>
  <si>
    <t>101-000.000-645.000</t>
  </si>
  <si>
    <t>SALES - SURPLUS PROPERTY</t>
  </si>
  <si>
    <t>101-000.000-657.000</t>
  </si>
  <si>
    <t>PARKING VIOLATIONS</t>
  </si>
  <si>
    <t>101-000.000-660.000</t>
  </si>
  <si>
    <t>101-000.000-665.000</t>
  </si>
  <si>
    <t>INTEREST EARNED - INVESTMENTS</t>
  </si>
  <si>
    <t>101-000.000-674.000</t>
  </si>
  <si>
    <t>101-000.000-675.000</t>
  </si>
  <si>
    <t>101-000.000-677.000</t>
  </si>
  <si>
    <t>ACCIDENT REPORTS</t>
  </si>
  <si>
    <t>101-000.000-678.000</t>
  </si>
  <si>
    <t>SCHOOL GUARDS</t>
  </si>
  <si>
    <t>101-000.000-683.004</t>
  </si>
  <si>
    <t>101-000.000-687.000</t>
  </si>
  <si>
    <t>EMPLOYEE CO-PAY INSURANCE</t>
  </si>
  <si>
    <t>101-000.000-689.001</t>
  </si>
  <si>
    <t>CASH OVER/SHORT</t>
  </si>
  <si>
    <t>101-000.000-690.000</t>
  </si>
  <si>
    <t>WORKMENS COMP. INSURANCE</t>
  </si>
  <si>
    <t>101-000.000-691.000</t>
  </si>
  <si>
    <t>101-000.000-692.001</t>
  </si>
  <si>
    <t>PARK &amp; REC REVENUE</t>
  </si>
  <si>
    <t>TOTAL REVENUES</t>
  </si>
  <si>
    <t>EXPENDITURES</t>
  </si>
  <si>
    <t>101-000.000-700.012</t>
  </si>
  <si>
    <t>TRANSFER TO PAYROLL</t>
  </si>
  <si>
    <t>Total Dept 000.000</t>
  </si>
  <si>
    <t>Dept 101.000 - CITY COMMISSION</t>
  </si>
  <si>
    <t>101-101.000-706.001</t>
  </si>
  <si>
    <t>SALARIES-FULL TIME</t>
  </si>
  <si>
    <t>101-101.000-706.005</t>
  </si>
  <si>
    <t>SALARIES-PART TIME</t>
  </si>
  <si>
    <t>101-101.000-715.000</t>
  </si>
  <si>
    <t>FRINGE BENEFITS</t>
  </si>
  <si>
    <t>101-101.000-730.000</t>
  </si>
  <si>
    <t>POSTAGE</t>
  </si>
  <si>
    <t>101-101.000-805.000</t>
  </si>
  <si>
    <t>MARKETING PLAN</t>
  </si>
  <si>
    <t>101-101.000-818.000</t>
  </si>
  <si>
    <t>CONTRACTUAL</t>
  </si>
  <si>
    <t>101-101.000-826.000</t>
  </si>
  <si>
    <t>LEGAL FEES</t>
  </si>
  <si>
    <t>101-101.000-831.000</t>
  </si>
  <si>
    <t>MEMBERSHIP AND DUES</t>
  </si>
  <si>
    <t>101-101.000-855.000</t>
  </si>
  <si>
    <t>SAFER GRANT EXPENSES</t>
  </si>
  <si>
    <t>101-101.000-857.000</t>
  </si>
  <si>
    <t>101-101.000-861.000</t>
  </si>
  <si>
    <t>REDBUD CITY CENTER PROJECT</t>
  </si>
  <si>
    <t>101-101.000-862.000</t>
  </si>
  <si>
    <t>PROPERTY ACQUISITION</t>
  </si>
  <si>
    <t>101-101.000-864.000</t>
  </si>
  <si>
    <t>CONFERENCES AND WORKSHOP</t>
  </si>
  <si>
    <t>101-101.000-885.000</t>
  </si>
  <si>
    <t>PUBLIC RELATIONS</t>
  </si>
  <si>
    <t>101-101.000-888.000</t>
  </si>
  <si>
    <t>RESURFACING PROJECT</t>
  </si>
  <si>
    <t>101-101.000-919.000</t>
  </si>
  <si>
    <t>COVID-19</t>
  </si>
  <si>
    <t>101-101.000-962.000</t>
  </si>
  <si>
    <t>MISCELLANEOUS</t>
  </si>
  <si>
    <t>101-101.000-970.001</t>
  </si>
  <si>
    <t>CAPITAL OUTLAY</t>
  </si>
  <si>
    <t>101-101.000-984.000</t>
  </si>
  <si>
    <t>LOCAL PUBLIC BROADCASTING</t>
  </si>
  <si>
    <t>Total Dept 101.000 - CITY COMMISSION</t>
  </si>
  <si>
    <t>Dept 172.000 - CITY MANAGER</t>
  </si>
  <si>
    <t>101-172.000-706.001</t>
  </si>
  <si>
    <t>101-172.000-706.005</t>
  </si>
  <si>
    <t>101-172.000-715.000</t>
  </si>
  <si>
    <t>101-172.000-717.000</t>
  </si>
  <si>
    <t>RETIREMENT</t>
  </si>
  <si>
    <t>101-172.000-728.000</t>
  </si>
  <si>
    <t>OFFICE SUPPLIES</t>
  </si>
  <si>
    <t>101-172.000-730.000</t>
  </si>
  <si>
    <t>101-172.000-752.000</t>
  </si>
  <si>
    <t>RECRUITMENT/RELOCATION</t>
  </si>
  <si>
    <t>101-172.000-756.000</t>
  </si>
  <si>
    <t>MISCELLANEOUS SUPPLIES</t>
  </si>
  <si>
    <t>101-172.000-818.000</t>
  </si>
  <si>
    <t>101-172.000-826.000</t>
  </si>
  <si>
    <t>101-172.000-831.000</t>
  </si>
  <si>
    <t>101-172.000-864.000</t>
  </si>
  <si>
    <t>101-172.000-873.000</t>
  </si>
  <si>
    <t>TRAVEL &amp; CAR ALLOWANCE</t>
  </si>
  <si>
    <t>101-172.000-933.000</t>
  </si>
  <si>
    <t>MAINTENANCE - EQUIPMENT</t>
  </si>
  <si>
    <t>101-172.000-962.000</t>
  </si>
  <si>
    <t>Total Dept 172.000 - CITY MANAGER</t>
  </si>
  <si>
    <t>Dept 191.000 - ELECTIONS</t>
  </si>
  <si>
    <t>101-191.000-706.001</t>
  </si>
  <si>
    <t>101-191.000-706.002</t>
  </si>
  <si>
    <t>SALARIES - OVERTIME</t>
  </si>
  <si>
    <t>101-191.000-715.000</t>
  </si>
  <si>
    <t>101-191.000-728.000</t>
  </si>
  <si>
    <t>101-191.000-818.000</t>
  </si>
  <si>
    <t>101-191.000-826.000</t>
  </si>
  <si>
    <t>101-191.000-864.000</t>
  </si>
  <si>
    <t>101-191.000-868.000</t>
  </si>
  <si>
    <t>CTCL GRANT</t>
  </si>
  <si>
    <t>101-191.000-903.000</t>
  </si>
  <si>
    <t>LEGAL NOTICES &amp; RECORDINGS</t>
  </si>
  <si>
    <t>101-191.000-933.000</t>
  </si>
  <si>
    <t>101-191.000-962.000</t>
  </si>
  <si>
    <t>101-191.000-969.000</t>
  </si>
  <si>
    <t>TRANSFER-EQUIPMENT RESERVE</t>
  </si>
  <si>
    <t>Total Dept 191.000 - ELECTIONS</t>
  </si>
  <si>
    <t>Dept 209.000 - ASSESSOR</t>
  </si>
  <si>
    <t>101-209.000-706.001</t>
  </si>
  <si>
    <t>101-209.000-706.005</t>
  </si>
  <si>
    <t>101-209.000-715.000</t>
  </si>
  <si>
    <t>101-209.000-728.000</t>
  </si>
  <si>
    <t>101-209.000-818.000</t>
  </si>
  <si>
    <t>Total Dept 209.000 - ASSESSOR</t>
  </si>
  <si>
    <t>Dept 215.000 - CITY CLERK</t>
  </si>
  <si>
    <t>101-215.000-706.001</t>
  </si>
  <si>
    <t>101-215.000-706.002</t>
  </si>
  <si>
    <t>101-215.000-715.000</t>
  </si>
  <si>
    <t>101-215.000-728.000</t>
  </si>
  <si>
    <t>101-215.000-818.000</t>
  </si>
  <si>
    <t>101-215.000-826.000</t>
  </si>
  <si>
    <t>101-215.000-864.000</t>
  </si>
  <si>
    <t>101-215.000-873.000</t>
  </si>
  <si>
    <t>101-215.000-903.000</t>
  </si>
  <si>
    <t>101-215.000-945.000</t>
  </si>
  <si>
    <t>MEMBERSHIP &amp; DUES</t>
  </si>
  <si>
    <t>101-215.000-962.000</t>
  </si>
  <si>
    <t>101-215.000-969.000</t>
  </si>
  <si>
    <t>101-215.000-970.001</t>
  </si>
  <si>
    <t>Total Dept 215.000 - CITY CLERK</t>
  </si>
  <si>
    <t>Dept 253.000 - TREASURER</t>
  </si>
  <si>
    <t>101-253.000-706.001</t>
  </si>
  <si>
    <t>101-253.000-706.002</t>
  </si>
  <si>
    <t>101-253.000-715.000</t>
  </si>
  <si>
    <t>101-253.000-728.000</t>
  </si>
  <si>
    <t>101-253.000-730.000</t>
  </si>
  <si>
    <t>101-253.000-807.000</t>
  </si>
  <si>
    <t>AUDIT</t>
  </si>
  <si>
    <t>101-253.000-818.000</t>
  </si>
  <si>
    <t>101-253.000-864.000</t>
  </si>
  <si>
    <t>101-253.000-873.000</t>
  </si>
  <si>
    <t>101-253.000-961.000</t>
  </si>
  <si>
    <t>MEDICAL EXAMS</t>
  </si>
  <si>
    <t>Total Dept 253.000 - TREASURER</t>
  </si>
  <si>
    <t>Dept 265.000 - BUILDING AND GROUNDS</t>
  </si>
  <si>
    <t>101-265.000-756.000</t>
  </si>
  <si>
    <t>101-265.000-818.000</t>
  </si>
  <si>
    <t>101-265.000-853.000</t>
  </si>
  <si>
    <t>TELEPHONE, INTERNET, CABLE</t>
  </si>
  <si>
    <t>101-265.000-912.000</t>
  </si>
  <si>
    <t>FIRE &amp; LIABILITY INSURANCE</t>
  </si>
  <si>
    <t>101-265.000-921.000</t>
  </si>
  <si>
    <t>UTILITIES</t>
  </si>
  <si>
    <t>101-265.000-931.000</t>
  </si>
  <si>
    <t>MAINTENANCE-BUILDINGS</t>
  </si>
  <si>
    <t>101-265.000-934.000</t>
  </si>
  <si>
    <t>MAINT. - OFFICE EQUIPMENT</t>
  </si>
  <si>
    <t>101-265.000-958.000</t>
  </si>
  <si>
    <t>OFFICE EQUIPMENT</t>
  </si>
  <si>
    <t>101-265.000-962.000</t>
  </si>
  <si>
    <t>101-265.000-970.001</t>
  </si>
  <si>
    <t>101-265.000-974.000</t>
  </si>
  <si>
    <t>ZONING EXPENDITURES</t>
  </si>
  <si>
    <t>Total Dept 265.000 - BUILDING AND GROUNDS</t>
  </si>
  <si>
    <t>Dept 269.000 - RENTAL PROPERTY</t>
  </si>
  <si>
    <t>101-269.000-818.000</t>
  </si>
  <si>
    <t>101-269.000-912.000</t>
  </si>
  <si>
    <t>101-269.000-921.000</t>
  </si>
  <si>
    <t>101-269.000-931.000</t>
  </si>
  <si>
    <t>101-269.000-962.000</t>
  </si>
  <si>
    <t>101-269.000-970.001</t>
  </si>
  <si>
    <t>Total Dept 269.000 - RENTAL PROPERTY</t>
  </si>
  <si>
    <t>Dept 271.430 - PEAR'S MILL</t>
  </si>
  <si>
    <t>101-271.430-731.000</t>
  </si>
  <si>
    <t>ALARM MONITORING</t>
  </si>
  <si>
    <t>101-271.430-756.014</t>
  </si>
  <si>
    <t>101-271.430-853.000</t>
  </si>
  <si>
    <t>101-271.430-912.000</t>
  </si>
  <si>
    <t>101-271.430-921.000</t>
  </si>
  <si>
    <t>101-271.430-935.000</t>
  </si>
  <si>
    <t>101-271.430-970.000</t>
  </si>
  <si>
    <t>TRANSFER-CAPITAL RESERVE</t>
  </si>
  <si>
    <t>Total Dept 271.430 - PEAR'S MILL</t>
  </si>
  <si>
    <t>Dept 271.435 - FARMERS' MARKET</t>
  </si>
  <si>
    <t>101-271.435-756.014</t>
  </si>
  <si>
    <t>101-271.435-912.000</t>
  </si>
  <si>
    <t>101-271.435-921.000</t>
  </si>
  <si>
    <t>101-271.435-935.000</t>
  </si>
  <si>
    <t>Total Dept 271.435 - FARMERS' MARKET</t>
  </si>
  <si>
    <t>Dept 271.440 - BUCHANAN COMMON</t>
  </si>
  <si>
    <t>101-271.440-756.014</t>
  </si>
  <si>
    <t>101-271.440-912.000</t>
  </si>
  <si>
    <t>101-271.440-921.000</t>
  </si>
  <si>
    <t>101-271.440-935.000</t>
  </si>
  <si>
    <t>101-271.440-970.000</t>
  </si>
  <si>
    <t>Total Dept 271.440 - BUCHANAN COMMON</t>
  </si>
  <si>
    <t>Dept 271.445 - HARGER PARK</t>
  </si>
  <si>
    <t>101-271.445-935.000</t>
  </si>
  <si>
    <t>Total Dept 271.445 - HARGER PARK</t>
  </si>
  <si>
    <t>Dept 276.000 - CEMETERY</t>
  </si>
  <si>
    <t>101-276.000-706.001</t>
  </si>
  <si>
    <t>101-276.000-706.002</t>
  </si>
  <si>
    <t>101-276.000-706.004</t>
  </si>
  <si>
    <t>SALARIES-TEMPORARY</t>
  </si>
  <si>
    <t>101-276.000-715.000</t>
  </si>
  <si>
    <t>101-276.000-751.000</t>
  </si>
  <si>
    <t>GAS AND OIL</t>
  </si>
  <si>
    <t>101-276.000-756.000</t>
  </si>
  <si>
    <t>101-276.000-768.000</t>
  </si>
  <si>
    <t>UNIFORMS</t>
  </si>
  <si>
    <t>101-276.000-818.000</t>
  </si>
  <si>
    <t>101-276.000-831.000</t>
  </si>
  <si>
    <t>101-276.000-853.000</t>
  </si>
  <si>
    <t>101-276.000-912.000</t>
  </si>
  <si>
    <t>101-276.000-921.000</t>
  </si>
  <si>
    <t>101-276.000-931.000</t>
  </si>
  <si>
    <t>101-276.000-932.000</t>
  </si>
  <si>
    <t>MAINTENANCE-GROUNDS</t>
  </si>
  <si>
    <t>101-276.000-933.000</t>
  </si>
  <si>
    <t>101-276.000-934.000</t>
  </si>
  <si>
    <t>101-276.000-939.000</t>
  </si>
  <si>
    <t>MAINTENANCE - VEHICLE</t>
  </si>
  <si>
    <t>101-276.000-961.000</t>
  </si>
  <si>
    <t>101-276.000-962.000</t>
  </si>
  <si>
    <t>101-276.000-969.000</t>
  </si>
  <si>
    <t>101-276.000-970.001</t>
  </si>
  <si>
    <t>Total Dept 276.000 - CEMETERY</t>
  </si>
  <si>
    <t>Dept 301.000 - POLICE</t>
  </si>
  <si>
    <t>101-301.000-706.001</t>
  </si>
  <si>
    <t>101-301.000-706.002</t>
  </si>
  <si>
    <t>101-301.000-706.005</t>
  </si>
  <si>
    <t>101-301.000-706.006</t>
  </si>
  <si>
    <t>101-301.000-715.000</t>
  </si>
  <si>
    <t>101-301.000-728.000</t>
  </si>
  <si>
    <t>101-301.000-751.000</t>
  </si>
  <si>
    <t>101-301.000-756.000</t>
  </si>
  <si>
    <t>101-301.000-767.000</t>
  </si>
  <si>
    <t>UNIFORMS - PART-TIME</t>
  </si>
  <si>
    <t>101-301.000-768.000</t>
  </si>
  <si>
    <t>101-301.000-769.000</t>
  </si>
  <si>
    <t>UNIFORM CLEANING</t>
  </si>
  <si>
    <t>101-301.000-818.000</t>
  </si>
  <si>
    <t>101-301.000-818.002</t>
  </si>
  <si>
    <t>RESERVE TRAINING</t>
  </si>
  <si>
    <t>101-301.000-818.003</t>
  </si>
  <si>
    <t>RESERVE EQUIPMENT</t>
  </si>
  <si>
    <t>101-301.000-826.000</t>
  </si>
  <si>
    <t>101-301.000-851.000</t>
  </si>
  <si>
    <t>RADIO MAINTENANCE</t>
  </si>
  <si>
    <t>101-301.000-853.000</t>
  </si>
  <si>
    <t>101-301.000-864.000</t>
  </si>
  <si>
    <t>101-301.000-873.000</t>
  </si>
  <si>
    <t>101-301.000-886.000</t>
  </si>
  <si>
    <t>COMMUNITY POLICING</t>
  </si>
  <si>
    <t>101-301.000-912.000</t>
  </si>
  <si>
    <t>101-301.000-915.000</t>
  </si>
  <si>
    <t>TARGET RANGE &amp; SUPPLIES</t>
  </si>
  <si>
    <t>101-301.000-921.000</t>
  </si>
  <si>
    <t>101-301.000-931.000</t>
  </si>
  <si>
    <t>101-301.000-933.000</t>
  </si>
  <si>
    <t>101-301.000-934.000</t>
  </si>
  <si>
    <t>101-301.000-939.000</t>
  </si>
  <si>
    <t>101-301.000-957.000</t>
  </si>
  <si>
    <t>BOOKS AND MAGAZINES</t>
  </si>
  <si>
    <t>101-301.000-960.000</t>
  </si>
  <si>
    <t>EDUCATION AND TRAINING</t>
  </si>
  <si>
    <t>101-301.000-961.000</t>
  </si>
  <si>
    <t>101-301.000-962.000</t>
  </si>
  <si>
    <t>101-301.000-962.003</t>
  </si>
  <si>
    <t>D.A.R.E PROGRAM</t>
  </si>
  <si>
    <t>101-301.000-967.000</t>
  </si>
  <si>
    <t>TRANSFER-BUILDING RESERVE</t>
  </si>
  <si>
    <t>101-301.000-969.000</t>
  </si>
  <si>
    <t>101-301.000-970.003</t>
  </si>
  <si>
    <t>CAPITAL LEASE PAYMENTS</t>
  </si>
  <si>
    <t>Total Dept 301.000 - POLICE</t>
  </si>
  <si>
    <t>Dept 315.000 - CROSSING GUARDS</t>
  </si>
  <si>
    <t>101-315.000-706.001</t>
  </si>
  <si>
    <t>101-315.000-715.000</t>
  </si>
  <si>
    <t>101-315.000-756.000</t>
  </si>
  <si>
    <t>Total Dept 315.000 - CROSSING GUARDS</t>
  </si>
  <si>
    <t>Dept 336.000 - FIRE DEPARTMENT</t>
  </si>
  <si>
    <t>101-336.000-706.003</t>
  </si>
  <si>
    <t>SALARIES-VOLUNTEER FIREMEN</t>
  </si>
  <si>
    <t>101-336.000-715.000</t>
  </si>
  <si>
    <t>101-336.000-728.000</t>
  </si>
  <si>
    <t>101-336.000-751.000</t>
  </si>
  <si>
    <t>101-336.000-756.000</t>
  </si>
  <si>
    <t>101-336.000-768.000</t>
  </si>
  <si>
    <t>101-336.000-818.000</t>
  </si>
  <si>
    <t>101-336.000-831.000</t>
  </si>
  <si>
    <t>101-336.000-851.000</t>
  </si>
  <si>
    <t>101-336.000-851.001</t>
  </si>
  <si>
    <t>EQUIPMENT TESTING</t>
  </si>
  <si>
    <t>101-336.000-853.000</t>
  </si>
  <si>
    <t>101-336.000-864.000</t>
  </si>
  <si>
    <t>101-336.000-912.000</t>
  </si>
  <si>
    <t>101-336.000-921.000</t>
  </si>
  <si>
    <t>101-336.000-931.000</t>
  </si>
  <si>
    <t>101-336.000-933.000</t>
  </si>
  <si>
    <t>101-336.000-934.000</t>
  </si>
  <si>
    <t>101-336.000-939.000</t>
  </si>
  <si>
    <t>101-336.000-957.000</t>
  </si>
  <si>
    <t>101-336.000-960.000</t>
  </si>
  <si>
    <t>101-336.000-961.000</t>
  </si>
  <si>
    <t>101-336.000-962.000</t>
  </si>
  <si>
    <t>101-336.000-967.000</t>
  </si>
  <si>
    <t>101-336.000-969.000</t>
  </si>
  <si>
    <t>Total Dept 336.000 - FIRE DEPARTMENT</t>
  </si>
  <si>
    <t>Dept 371.001 - BUILDING INSPECTOR</t>
  </si>
  <si>
    <t>101-371.001-706.001</t>
  </si>
  <si>
    <t>101-371.001-706.005</t>
  </si>
  <si>
    <t>101-371.001-715.000</t>
  </si>
  <si>
    <t>101-371.001-728.000</t>
  </si>
  <si>
    <t>101-371.001-730.000</t>
  </si>
  <si>
    <t>101-371.001-818.000</t>
  </si>
  <si>
    <t>101-371.001-826.000</t>
  </si>
  <si>
    <t>101-371.001-831.000</t>
  </si>
  <si>
    <t>101-371.001-853.000</t>
  </si>
  <si>
    <t>101-371.001-864.000</t>
  </si>
  <si>
    <t>101-371.001-914.000</t>
  </si>
  <si>
    <t>MEDICAL MARIHUANA</t>
  </si>
  <si>
    <t>101-371.001-921.000</t>
  </si>
  <si>
    <t>101-371.001-934.000</t>
  </si>
  <si>
    <t>101-371.001-957.000</t>
  </si>
  <si>
    <t>Total Dept 371.001 - BUILDING INSPECTOR</t>
  </si>
  <si>
    <t>Dept 441.000 - DEPARTMENT OF PUBLIC WORKS</t>
  </si>
  <si>
    <t>101-441.000-706.001</t>
  </si>
  <si>
    <t>101-441.000-706.002</t>
  </si>
  <si>
    <t>101-441.000-706.004</t>
  </si>
  <si>
    <t>101-441.000-715.000</t>
  </si>
  <si>
    <t>101-441.000-751.000</t>
  </si>
  <si>
    <t>101-441.000-756.000</t>
  </si>
  <si>
    <t>101-441.000-768.000</t>
  </si>
  <si>
    <t>101-441.000-818.000</t>
  </si>
  <si>
    <t>101-441.000-853.000</t>
  </si>
  <si>
    <t>101-441.000-864.000</t>
  </si>
  <si>
    <t>101-441.000-912.000</t>
  </si>
  <si>
    <t>101-441.000-921.000</t>
  </si>
  <si>
    <t>101-441.000-926.000</t>
  </si>
  <si>
    <t>STREET LIGHTING</t>
  </si>
  <si>
    <t>101-441.000-931.000</t>
  </si>
  <si>
    <t>101-441.000-932.000</t>
  </si>
  <si>
    <t>101-441.000-933.000</t>
  </si>
  <si>
    <t>101-441.000-939.000</t>
  </si>
  <si>
    <t>101-441.000-940.000</t>
  </si>
  <si>
    <t>NEW DPW BUILDING</t>
  </si>
  <si>
    <t>101-441.000-952.000</t>
  </si>
  <si>
    <t>STORMWATER PHASE II</t>
  </si>
  <si>
    <t>101-441.000-961.000</t>
  </si>
  <si>
    <t>101-441.000-962.000</t>
  </si>
  <si>
    <t>101-441.000-963.004</t>
  </si>
  <si>
    <t>INTEREST-NOTES PAYABLE</t>
  </si>
  <si>
    <t>101-441.000-969.000</t>
  </si>
  <si>
    <t>101-441.000-970.000</t>
  </si>
  <si>
    <t>101-441.000-970.001</t>
  </si>
  <si>
    <t>Total Dept 441.000 - DEPARTMENT OF PUBLIC WORKS</t>
  </si>
  <si>
    <t>Dept 482.000 - ADMIN. &amp; RECORD KEEPING</t>
  </si>
  <si>
    <t>101-482.000-969.500</t>
  </si>
  <si>
    <t>BANK FEES AND CHARGES</t>
  </si>
  <si>
    <t>Total Dept 482.000 - ADMIN. &amp; RECORD KEEPING</t>
  </si>
  <si>
    <t>Dept 756.000 - BUCHANAN AREA RECREATION BOARD</t>
  </si>
  <si>
    <t>101-756.000-706.004</t>
  </si>
  <si>
    <t>101-756.000-715.000</t>
  </si>
  <si>
    <t>101-756.000-756.000</t>
  </si>
  <si>
    <t>101-756.000-818.000</t>
  </si>
  <si>
    <t>101-756.000-864.000</t>
  </si>
  <si>
    <t>101-756.000-962.000</t>
  </si>
  <si>
    <t>Dept 864.000 - MISCELLANEOUS COSTS/TRANSFERS</t>
  </si>
  <si>
    <t>101-864.000-912.001</t>
  </si>
  <si>
    <t>INSURANCE SETTLEMENTS</t>
  </si>
  <si>
    <t>101-864.000-965.016</t>
  </si>
  <si>
    <t>DELINQUENT TAXES</t>
  </si>
  <si>
    <t>101-864.000-965.021</t>
  </si>
  <si>
    <t>RETIREES INSURANCE</t>
  </si>
  <si>
    <t>Total Dept 864.000 - MISCELLANEOUS COSTS/TRANSFERS</t>
  </si>
  <si>
    <t>TOTAL EXPENDITURES</t>
  </si>
  <si>
    <t>NET OF REVENUES &amp; EXPENDITURES</t>
  </si>
  <si>
    <t>Dept 000.000</t>
  </si>
  <si>
    <t>103-000.000-401.002</t>
  </si>
  <si>
    <t>TRANSFER FROM GENERAL FUND</t>
  </si>
  <si>
    <t>103-000.000-401.007</t>
  </si>
  <si>
    <t>TRANSFER FROM POLICE DEPT.</t>
  </si>
  <si>
    <t>103-000.000-401.008</t>
  </si>
  <si>
    <t>TRANSFER FROM CEMETERY</t>
  </si>
  <si>
    <t>103-000.000-401.009</t>
  </si>
  <si>
    <t>TRANSFER FROM FIRE DEPT.</t>
  </si>
  <si>
    <t>103-000.000-401.010</t>
  </si>
  <si>
    <t>TRANS. FROM DEPT. PUBLIC WORKS</t>
  </si>
  <si>
    <t>103-000.000-401.022</t>
  </si>
  <si>
    <t>TRANSFER FROM ELECTIONS</t>
  </si>
  <si>
    <t>103-000.000-401.024</t>
  </si>
  <si>
    <t>TRANSFER FROM CITY CLERK</t>
  </si>
  <si>
    <t>103-000.000-401.032</t>
  </si>
  <si>
    <t>CITY CIRCLE TRAILWAY</t>
  </si>
  <si>
    <t>103-000.000-401.065</t>
  </si>
  <si>
    <t>SURPLUS SALES</t>
  </si>
  <si>
    <t>103-000.000-401.075</t>
  </si>
  <si>
    <t>PARK &amp; REC DONATIONS</t>
  </si>
  <si>
    <t>103-000.000-402.038</t>
  </si>
  <si>
    <t>ROSS SANDERS LEASE PAYMENTS</t>
  </si>
  <si>
    <t>103-000.000-402.039</t>
  </si>
  <si>
    <t>GUYS AND DOLLS RENT PAYMENTS</t>
  </si>
  <si>
    <t>103-000.000-665.000</t>
  </si>
  <si>
    <t>103-000.000-970.006</t>
  </si>
  <si>
    <t>DEPT. OF PUBLIC WORKS EXPENSES</t>
  </si>
  <si>
    <t>103-000.000-970.011</t>
  </si>
  <si>
    <t>CITY HALL COMPUTER EXPENSES</t>
  </si>
  <si>
    <t>103-000.000-970.016</t>
  </si>
  <si>
    <t>POLICE DEPARTMENT EXPENDITURES</t>
  </si>
  <si>
    <t>103-000.000-970.018</t>
  </si>
  <si>
    <t>CITY CLERK-CODIFICATION</t>
  </si>
  <si>
    <t>103-000.000-970.022</t>
  </si>
  <si>
    <t>TREASURER AUDIT &amp; EQUIPMENT</t>
  </si>
  <si>
    <t>103-000.000-970.023</t>
  </si>
  <si>
    <t>OLD CITY HALL IMPROVEMENTS</t>
  </si>
  <si>
    <t>103-000.000-970.031</t>
  </si>
  <si>
    <t>TRAIL GRANT EXPENDITURES</t>
  </si>
  <si>
    <t>103-000.000-970.039</t>
  </si>
  <si>
    <t>CEMETERY EQUIPMENT</t>
  </si>
  <si>
    <t>103-000.000-970.042</t>
  </si>
  <si>
    <t>PEAR'S MILL EXPENSES</t>
  </si>
  <si>
    <t>103-000.000-970.043</t>
  </si>
  <si>
    <t>COMMON EXPENSES</t>
  </si>
  <si>
    <t>103-000.000-970.048</t>
  </si>
  <si>
    <t>ROSS SANDER'S BUILDING</t>
  </si>
  <si>
    <t>Fund 103 - CAPITAL PROJECTS:</t>
  </si>
  <si>
    <t>107-000.000-440.018</t>
  </si>
  <si>
    <t>INTEREST - APRYLL FREEMAN</t>
  </si>
  <si>
    <t>107-000.000-440.020</t>
  </si>
  <si>
    <t>INTEREST-CAMERON DOWNEY</t>
  </si>
  <si>
    <t>107-000.000-440.021</t>
  </si>
  <si>
    <t>INTEREST-BUCH EQUITY</t>
  </si>
  <si>
    <t>107-000.000-442.000</t>
  </si>
  <si>
    <t>FARMERS' MARKET REVENUE</t>
  </si>
  <si>
    <t>107-000.000-638.000</t>
  </si>
  <si>
    <t>A/R PRINCIPAL PAYMENTS</t>
  </si>
  <si>
    <t>107-000.000-665.000</t>
  </si>
  <si>
    <t>107-000.000-921.000</t>
  </si>
  <si>
    <t>Dept 435.000 - FARMERS' MARKET</t>
  </si>
  <si>
    <t>107-435.000-707.000</t>
  </si>
  <si>
    <t>MARKET MASTER FEES</t>
  </si>
  <si>
    <t>107-435.000-756.000</t>
  </si>
  <si>
    <t>107-435.000-756.014</t>
  </si>
  <si>
    <t>107-435.000-760.000</t>
  </si>
  <si>
    <t>PROMOTIONS &amp; ADVERTISING</t>
  </si>
  <si>
    <t>107-435.000-762.000</t>
  </si>
  <si>
    <t>WEBSITE</t>
  </si>
  <si>
    <t>107-435.000-853.000</t>
  </si>
  <si>
    <t>107-435.000-945.000</t>
  </si>
  <si>
    <t>Total Dept 435.000 - FARMERS' MARKET</t>
  </si>
  <si>
    <t>Dept 450.000 - DOWNTOWN ENHANCEMENT/PLANNING</t>
  </si>
  <si>
    <t>107-450.000-761.000</t>
  </si>
  <si>
    <t>DOWNTOWN PROMOTION</t>
  </si>
  <si>
    <t>107-450.000-826.000</t>
  </si>
  <si>
    <t>107-450.000-852.000</t>
  </si>
  <si>
    <t>FESTIVALS &amp; EVENTS</t>
  </si>
  <si>
    <t>107-450.000-852.001</t>
  </si>
  <si>
    <t>LAST SATURDAY ON THE COMMON</t>
  </si>
  <si>
    <t>107-450.000-852.003</t>
  </si>
  <si>
    <t>WHITE SATURDAY</t>
  </si>
  <si>
    <t>107-482.000-728.000</t>
  </si>
  <si>
    <t>107-482.000-934.000</t>
  </si>
  <si>
    <t>107-482.000-987.000</t>
  </si>
  <si>
    <t>ADMINISTRATIVE EXPENSES</t>
  </si>
  <si>
    <t>Fund 107 - DOWNTOWN DEVELOPMENT FUND:</t>
  </si>
  <si>
    <t>109-000.000-665.000</t>
  </si>
  <si>
    <t>Dept 109.000 - THIRD STREET</t>
  </si>
  <si>
    <t>109-109.000-402.000</t>
  </si>
  <si>
    <t>Total Dept 109.000 - THIRD STREET</t>
  </si>
  <si>
    <t>Dept 110.000 - RIVER STREET</t>
  </si>
  <si>
    <t>109-110.000-440.000</t>
  </si>
  <si>
    <t>REVENUE - TAXES</t>
  </si>
  <si>
    <t>Total Dept 110.000 - RIVER STREET</t>
  </si>
  <si>
    <t>Dept 111.000 - SMITH STREET</t>
  </si>
  <si>
    <t>109-111.000-440.000</t>
  </si>
  <si>
    <t>Total Dept 111.000 - SMITH STREET</t>
  </si>
  <si>
    <t>109-109.000-700.003</t>
  </si>
  <si>
    <t>109-110.000-700.003</t>
  </si>
  <si>
    <t>109-111.000-700.003</t>
  </si>
  <si>
    <t>Fund 109 - BROWNFIELD AUTHORITY:</t>
  </si>
  <si>
    <t>202-000.000-400.001</t>
  </si>
  <si>
    <t>GAS &amp; WEIGHT TAX</t>
  </si>
  <si>
    <t>202-000.000-400.012</t>
  </si>
  <si>
    <t>202-000.000-413.000</t>
  </si>
  <si>
    <t>OTHER STATE GRANTS</t>
  </si>
  <si>
    <t>202-000.000-665.000</t>
  </si>
  <si>
    <t>202-000.000-700.012</t>
  </si>
  <si>
    <t>Dept 463.000 - ROUTINE STREET MAINTENANCE</t>
  </si>
  <si>
    <t>202-463.000-706.001</t>
  </si>
  <si>
    <t>202-463.000-706.002</t>
  </si>
  <si>
    <t>202-463.000-715.000</t>
  </si>
  <si>
    <t>202-463.000-756.000</t>
  </si>
  <si>
    <t>202-463.000-782.000</t>
  </si>
  <si>
    <t>ROAD MAIN. MATERIAL &amp; SUPPLIES</t>
  </si>
  <si>
    <t>202-463.000-808.000</t>
  </si>
  <si>
    <t>202-463.000-818.000</t>
  </si>
  <si>
    <t>202-463.000-835.000</t>
  </si>
  <si>
    <t>SIDEWALK REPLACEMENT</t>
  </si>
  <si>
    <t>Total Dept 463.000 - ROUTINE STREET MAINTENANCE</t>
  </si>
  <si>
    <t>Dept 468.000 - TREE &amp; SHRUB MAINTENANCE</t>
  </si>
  <si>
    <t>202-468.000-706.001</t>
  </si>
  <si>
    <t>202-468.000-706.002</t>
  </si>
  <si>
    <t>202-468.000-706.004</t>
  </si>
  <si>
    <t>202-468.000-715.000</t>
  </si>
  <si>
    <t>202-468.000-756.000</t>
  </si>
  <si>
    <t>202-468.000-818.000</t>
  </si>
  <si>
    <t>202-468.000-836.000</t>
  </si>
  <si>
    <t>TREE REMOVAL/REPLACEMENT</t>
  </si>
  <si>
    <t>Total Dept 468.000 - TREE &amp; SHRUB MAINTENANCE</t>
  </si>
  <si>
    <t>Dept 469.000 - DRAINAGE</t>
  </si>
  <si>
    <t>202-469.000-706.001</t>
  </si>
  <si>
    <t>202-469.000-706.002</t>
  </si>
  <si>
    <t>202-469.000-715.000</t>
  </si>
  <si>
    <t>202-469.000-756.000</t>
  </si>
  <si>
    <t>Total Dept 469.000 - DRAINAGE</t>
  </si>
  <si>
    <t xml:space="preserve">  </t>
  </si>
  <si>
    <t>Dept 474.000 - TRAFFIC SERVICES - MAINTENANCE</t>
  </si>
  <si>
    <t>202-474.000-706.001</t>
  </si>
  <si>
    <t>202-474.000-706.002</t>
  </si>
  <si>
    <t>202-474.000-715.000</t>
  </si>
  <si>
    <t>202-474.000-756.000</t>
  </si>
  <si>
    <t>202-474.000-818.000</t>
  </si>
  <si>
    <t>202-474.000-921.000</t>
  </si>
  <si>
    <t>202-474.000-932.000</t>
  </si>
  <si>
    <t>202-474.000-962.000</t>
  </si>
  <si>
    <t>Total Dept 474.000 - TRAFFIC SERVICES - MAINTENANCE</t>
  </si>
  <si>
    <t>Dept 478.000 - WINTER MAINTENANCE</t>
  </si>
  <si>
    <t>202-478.000-706.001</t>
  </si>
  <si>
    <t>202-478.000-706.002</t>
  </si>
  <si>
    <t>202-478.000-715.000</t>
  </si>
  <si>
    <t>202-478.000-756.000</t>
  </si>
  <si>
    <t>Total Dept 478.000 - WINTER MAINTENANCE</t>
  </si>
  <si>
    <t>202-482.000-706.001</t>
  </si>
  <si>
    <t>202-482.000-715.000</t>
  </si>
  <si>
    <t>202-482.000-818.000</t>
  </si>
  <si>
    <t>Fund 202 - MAJOR STREETS:</t>
  </si>
  <si>
    <t>203-000.000-400.001</t>
  </si>
  <si>
    <t>203-000.000-400.012</t>
  </si>
  <si>
    <t>203-000.000-410.000</t>
  </si>
  <si>
    <t>TELECOMMUNICATION ANNUAL FEE</t>
  </si>
  <si>
    <t>203-000.000-413.000</t>
  </si>
  <si>
    <t>203-000.000-665.000</t>
  </si>
  <si>
    <t>203-000.000-670.010</t>
  </si>
  <si>
    <t>TRANSFER FROM ST.REPAIR &amp; MAIN</t>
  </si>
  <si>
    <t>203-000.000-700.012</t>
  </si>
  <si>
    <t>203-463.000-706.001</t>
  </si>
  <si>
    <t>203-463.000-706.002</t>
  </si>
  <si>
    <t>203-463.000-715.000</t>
  </si>
  <si>
    <t>203-463.000-756.000</t>
  </si>
  <si>
    <t>203-463.000-782.000</t>
  </si>
  <si>
    <t>203-463.000-808.000</t>
  </si>
  <si>
    <t>203-463.000-818.000</t>
  </si>
  <si>
    <t>203-463.000-835.000</t>
  </si>
  <si>
    <t>203-468.000-706.001</t>
  </si>
  <si>
    <t>203-468.000-706.002</t>
  </si>
  <si>
    <t>203-468.000-706.004</t>
  </si>
  <si>
    <t>203-468.000-715.000</t>
  </si>
  <si>
    <t>203-468.000-756.000</t>
  </si>
  <si>
    <t>203-468.000-818.000</t>
  </si>
  <si>
    <t>203-468.000-836.000</t>
  </si>
  <si>
    <t>203-468.000-962.000</t>
  </si>
  <si>
    <t>203-469.000-706.001</t>
  </si>
  <si>
    <t>203-469.000-706.002</t>
  </si>
  <si>
    <t>203-469.000-715.000</t>
  </si>
  <si>
    <t>203-469.000-756.000</t>
  </si>
  <si>
    <t>203-469.000-758.000</t>
  </si>
  <si>
    <t>STREET SWEEPING</t>
  </si>
  <si>
    <t>203-474.000-706.001</t>
  </si>
  <si>
    <t>203-474.000-706.002</t>
  </si>
  <si>
    <t>203-474.000-715.000</t>
  </si>
  <si>
    <t>203-474.000-756.000</t>
  </si>
  <si>
    <t>203-478.000-706.001</t>
  </si>
  <si>
    <t>203-478.000-706.002</t>
  </si>
  <si>
    <t>203-478.000-715.000</t>
  </si>
  <si>
    <t>203-478.000-756.000</t>
  </si>
  <si>
    <t>203-482.000-706.001</t>
  </si>
  <si>
    <t>203-482.000-715.000</t>
  </si>
  <si>
    <t>Fund 203 - LOCAL STREETS:</t>
  </si>
  <si>
    <t>214-000.000-402.000</t>
  </si>
  <si>
    <t>214-000.000-437.000</t>
  </si>
  <si>
    <t>214-000.000-665.000</t>
  </si>
  <si>
    <t>214-000.000-700.015</t>
  </si>
  <si>
    <t>TRANSFER TO GENERAL</t>
  </si>
  <si>
    <t>214-000.000-818.000</t>
  </si>
  <si>
    <t>214-000.000-955.000</t>
  </si>
  <si>
    <t>REDBUD TRAIL NORTH PROJECT</t>
  </si>
  <si>
    <t>214-000.000-965.005</t>
  </si>
  <si>
    <t>TRANSFER TO LOCAL STREETS</t>
  </si>
  <si>
    <t>Fund 214 - STREET REPAIR &amp; MAINTENANCE:</t>
  </si>
  <si>
    <t>246-000.000-691.000</t>
  </si>
  <si>
    <t>Fund 246 - HOUSING GRANTS:</t>
  </si>
  <si>
    <t>501-000.000-400.012</t>
  </si>
  <si>
    <t>501-000.000-404.000</t>
  </si>
  <si>
    <t>MISCELLANEOUS INCOME</t>
  </si>
  <si>
    <t>501-000.000-642.000</t>
  </si>
  <si>
    <t>WATER SALES</t>
  </si>
  <si>
    <t>501-000.000-643.001</t>
  </si>
  <si>
    <t>SEWER CHARGES</t>
  </si>
  <si>
    <t>501-000.000-647.000</t>
  </si>
  <si>
    <t>501-000.000-652.000</t>
  </si>
  <si>
    <t>FUTURE PLANT CHARGES</t>
  </si>
  <si>
    <t>501-000.000-656.000</t>
  </si>
  <si>
    <t>PENALTIES - DELINQ. COLLECT.</t>
  </si>
  <si>
    <t>501-000.000-661.000</t>
  </si>
  <si>
    <t>LEACHATE TREATMENT</t>
  </si>
  <si>
    <t>501-000.000-662.000</t>
  </si>
  <si>
    <t>READY-TO-SERVE CHARGES</t>
  </si>
  <si>
    <t>501-000.000-665.000</t>
  </si>
  <si>
    <t>501-000.000-667.001</t>
  </si>
  <si>
    <t>HYDRANT RENTAL</t>
  </si>
  <si>
    <t>501-000.000-667.003</t>
  </si>
  <si>
    <t>UNCLASSIFIED</t>
  </si>
  <si>
    <t>501-000.000-670.000</t>
  </si>
  <si>
    <t>OXIDATION DITCH RESERVES</t>
  </si>
  <si>
    <t>501-000.000-700.012</t>
  </si>
  <si>
    <t>501-000.000-700.015</t>
  </si>
  <si>
    <t>501-000.000-809.000</t>
  </si>
  <si>
    <t>BUCH TWP UTILITY ASSESSMENT</t>
  </si>
  <si>
    <t>Dept 506.000 - 2000 BOND SERIES</t>
  </si>
  <si>
    <t>501-506.000-962.012</t>
  </si>
  <si>
    <t>INTEREST-2009 SRF</t>
  </si>
  <si>
    <t>501-506.000-962.013</t>
  </si>
  <si>
    <t>INTEREST-2010 DWRF</t>
  </si>
  <si>
    <t>501-506.000-962.014</t>
  </si>
  <si>
    <t>501-506.000-962.015</t>
  </si>
  <si>
    <t>501-506.000-963.004</t>
  </si>
  <si>
    <t>Total Dept 506.000 - 2000 BOND SERIES</t>
  </si>
  <si>
    <t>Dept 590.000 - SEWER MAINTENANCE &amp; OPERATION</t>
  </si>
  <si>
    <t>501-590.000-706.001</t>
  </si>
  <si>
    <t>501-590.000-706.002</t>
  </si>
  <si>
    <t>501-590.000-706.005</t>
  </si>
  <si>
    <t>501-590.000-715.000</t>
  </si>
  <si>
    <t>501-590.000-716.000</t>
  </si>
  <si>
    <t>PENSION EXP-GASB 68</t>
  </si>
  <si>
    <t>501-590.000-728.000</t>
  </si>
  <si>
    <t>501-590.000-730.000</t>
  </si>
  <si>
    <t>501-590.000-743.000</t>
  </si>
  <si>
    <t>CHEMICALS</t>
  </si>
  <si>
    <t>501-590.000-751.000</t>
  </si>
  <si>
    <t>501-590.000-756.000</t>
  </si>
  <si>
    <t>501-590.000-757.000</t>
  </si>
  <si>
    <t>LAB SUPPLIES</t>
  </si>
  <si>
    <t>501-590.000-768.000</t>
  </si>
  <si>
    <t>501-590.000-802.000</t>
  </si>
  <si>
    <t>ACCOUNTING SUPPORT</t>
  </si>
  <si>
    <t>501-590.000-807.000</t>
  </si>
  <si>
    <t>501-590.000-818.000</t>
  </si>
  <si>
    <t>501-590.000-853.000</t>
  </si>
  <si>
    <t>501-590.000-864.000</t>
  </si>
  <si>
    <t>501-590.000-870.000</t>
  </si>
  <si>
    <t>OXIDATION DITCH BOND</t>
  </si>
  <si>
    <t>501-590.000-873.000</t>
  </si>
  <si>
    <t>501-590.000-912.000</t>
  </si>
  <si>
    <t>501-590.000-916.000</t>
  </si>
  <si>
    <t>ANNUAL PERMIT FEE</t>
  </si>
  <si>
    <t>501-590.000-920.000</t>
  </si>
  <si>
    <t>USDA GRANT</t>
  </si>
  <si>
    <t>501-590.000-921.000</t>
  </si>
  <si>
    <t>501-590.000-931.000</t>
  </si>
  <si>
    <t>501-590.000-933.000</t>
  </si>
  <si>
    <t>501-590.000-934.000</t>
  </si>
  <si>
    <t>501-590.000-936.000</t>
  </si>
  <si>
    <t>SLUDGE REMOVAL</t>
  </si>
  <si>
    <t>501-590.000-938.000</t>
  </si>
  <si>
    <t>MAINTENANCE - SYSTEM</t>
  </si>
  <si>
    <t>501-590.000-939.000</t>
  </si>
  <si>
    <t>501-590.000-943.000</t>
  </si>
  <si>
    <t>EQUIPMENT RENTAL</t>
  </si>
  <si>
    <t>501-590.000-960.000</t>
  </si>
  <si>
    <t>501-590.000-961.000</t>
  </si>
  <si>
    <t>501-590.000-962.000</t>
  </si>
  <si>
    <t>501-590.000-962.015</t>
  </si>
  <si>
    <t>501-590.000-963.000</t>
  </si>
  <si>
    <t>PROPERTY TAXES</t>
  </si>
  <si>
    <t>501-590.000-970.001</t>
  </si>
  <si>
    <t>Dept 591.000 - WATER MAINTENANCE &amp; OPERATION</t>
  </si>
  <si>
    <t>501-591.000-706.001</t>
  </si>
  <si>
    <t>501-591.000-706.002</t>
  </si>
  <si>
    <t>501-591.000-706.005</t>
  </si>
  <si>
    <t>501-591.000-715.000</t>
  </si>
  <si>
    <t>501-591.000-716.000</t>
  </si>
  <si>
    <t>501-591.000-728.000</t>
  </si>
  <si>
    <t>501-591.000-730.000</t>
  </si>
  <si>
    <t>501-591.000-743.000</t>
  </si>
  <si>
    <t>501-591.000-751.000</t>
  </si>
  <si>
    <t>501-591.000-756.000</t>
  </si>
  <si>
    <t>501-591.000-768.000</t>
  </si>
  <si>
    <t>501-591.000-802.000</t>
  </si>
  <si>
    <t>501-591.000-807.000</t>
  </si>
  <si>
    <t>501-591.000-818.000</t>
  </si>
  <si>
    <t>501-591.000-853.000</t>
  </si>
  <si>
    <t>501-591.000-864.000</t>
  </si>
  <si>
    <t>501-591.000-873.000</t>
  </si>
  <si>
    <t>501-591.000-912.000</t>
  </si>
  <si>
    <t>501-591.000-916.000</t>
  </si>
  <si>
    <t>501-591.000-920.000</t>
  </si>
  <si>
    <t>501-591.000-921.000</t>
  </si>
  <si>
    <t>501-591.000-927.000</t>
  </si>
  <si>
    <t>501-591.000-931.000</t>
  </si>
  <si>
    <t>501-591.000-933.000</t>
  </si>
  <si>
    <t>501-591.000-934.000</t>
  </si>
  <si>
    <t>501-591.000-937.000</t>
  </si>
  <si>
    <t>METERS - HYDRANTS - FITTINGS</t>
  </si>
  <si>
    <t>501-591.000-938.000</t>
  </si>
  <si>
    <t>501-591.000-939.000</t>
  </si>
  <si>
    <t>501-591.000-943.000</t>
  </si>
  <si>
    <t>501-591.000-960.000</t>
  </si>
  <si>
    <t>501-591.000-961.000</t>
  </si>
  <si>
    <t>501-591.000-962.000</t>
  </si>
  <si>
    <t>501-591.000-963.000</t>
  </si>
  <si>
    <t>501-591.000-968.001</t>
  </si>
  <si>
    <t>DEPRECIATION</t>
  </si>
  <si>
    <t>501-591.000-970.001</t>
  </si>
  <si>
    <t>Fund 501 - W &amp; S MAINTENANCE &amp; OPERATION:</t>
  </si>
  <si>
    <t>703-000.000-605.000</t>
  </si>
  <si>
    <t>DISTRIBUTED TO COUNTY</t>
  </si>
  <si>
    <t>703-000.000-608.000</t>
  </si>
  <si>
    <t>DISTRIBUTED TO RESA</t>
  </si>
  <si>
    <t>703-000.000-611.000</t>
  </si>
  <si>
    <t>DISTRIBUTED TO SMCAS</t>
  </si>
  <si>
    <t>703-000.000-614.000</t>
  </si>
  <si>
    <t>DISTRIBUTED TO LIBRARY</t>
  </si>
  <si>
    <t>703-000.000-615.000</t>
  </si>
  <si>
    <t>DISTRIBUTED TO LMC</t>
  </si>
  <si>
    <t>703-000.000-616.000</t>
  </si>
  <si>
    <t>DISTRIBUTED TO BUCHANAN SCHOOLS</t>
  </si>
  <si>
    <t>703-000.000-668.000</t>
  </si>
  <si>
    <t>WINTER TAX REVENUE</t>
  </si>
  <si>
    <t>703-000.000-668.001</t>
  </si>
  <si>
    <t>SUMMER TAX REVENUE</t>
  </si>
  <si>
    <t>703-000.000-700.005</t>
  </si>
  <si>
    <t>DISBURSEMENTS - WINTER TAXES</t>
  </si>
  <si>
    <t>703-000.000-700.006</t>
  </si>
  <si>
    <t>DISBURSEMENTS - SUMMER TAXES</t>
  </si>
  <si>
    <t>703-000.000-763.000</t>
  </si>
  <si>
    <t>TOTAL TAXES DISTRIBUTED</t>
  </si>
  <si>
    <t>Fund 703 - TAXES:</t>
  </si>
  <si>
    <t>711-000.000-440.001</t>
  </si>
  <si>
    <t>PERPETUAL CARE CONTRACTS</t>
  </si>
  <si>
    <t>711-000.000-665.000</t>
  </si>
  <si>
    <t>Fund 711 - OAKRIDGE CEMETERY:</t>
  </si>
  <si>
    <t>CAPITAL PROJECTS</t>
  </si>
  <si>
    <t xml:space="preserve">DOWNTOWN DEVELOPMENT AUTHORITY </t>
  </si>
  <si>
    <t>BROWNFIELD DEVELOPMENT AUTHORITY</t>
  </si>
  <si>
    <t>MAJOR STREETS</t>
  </si>
  <si>
    <t>LOCAL STREETS</t>
  </si>
  <si>
    <t>STREET REAPIR AND MAINTENANCE</t>
  </si>
  <si>
    <t>HOUSING GRANT</t>
  </si>
  <si>
    <t>WATER &amp; SEWER ENTERPRICE FUND</t>
  </si>
  <si>
    <t>TAXES</t>
  </si>
  <si>
    <t>OAKRIDGE CEMETERY</t>
  </si>
  <si>
    <t xml:space="preserve">% BUDGET </t>
  </si>
  <si>
    <t xml:space="preserve"> GENERAL FUND RECAP</t>
  </si>
  <si>
    <t>SALARIES-PART TIME/CODE ENF</t>
  </si>
  <si>
    <t>BUILDING &amp; GROUND MAINT</t>
  </si>
  <si>
    <t>TRANSF FROM WATER &amp; SEWER</t>
  </si>
  <si>
    <t>LOST PERS PROPERTY TAX REV</t>
  </si>
  <si>
    <t>DELINQUENT PERS PROPERTY</t>
  </si>
  <si>
    <t>MISC LICENSE-PERMITS</t>
  </si>
  <si>
    <t xml:space="preserve">STATE-STATUTORY SALES </t>
  </si>
  <si>
    <t xml:space="preserve">STATE-CONSTITUTIONAL SALES </t>
  </si>
  <si>
    <t>LEHMANS ANNUAL PAYMENT</t>
  </si>
  <si>
    <t>ORD VIOLATIONS 5TH DIST CRT</t>
  </si>
  <si>
    <t xml:space="preserve">INTEREST EARNED </t>
  </si>
  <si>
    <t>REDBUD CITY CENTER</t>
  </si>
  <si>
    <t>RETIREE INS REIMBURSEMET</t>
  </si>
  <si>
    <t>MISC REVENUE/DONATION</t>
  </si>
  <si>
    <t>Total Dept 756.000-BUCH AREA RECREATION BOARD</t>
  </si>
  <si>
    <t>Dept 301.000 - POLICE CONTINUED</t>
  </si>
  <si>
    <t>Dept 271.430 - PEAR'S MILL CONTINUED</t>
  </si>
  <si>
    <t>Total Dept 450.000 - DOWNTOWN ENHANCE/PLANNING</t>
  </si>
  <si>
    <t>INTEREST EARNED</t>
  </si>
  <si>
    <t>% BUDGET</t>
  </si>
  <si>
    <t>MIS. REVENUE/DONATION</t>
  </si>
  <si>
    <t>ST MAINTENANCE/RESURFACING</t>
  </si>
  <si>
    <t>BUCH TWP ASSESSMENT CHARGE</t>
  </si>
  <si>
    <t>INTEREST - 2013 LOAN FR GEN</t>
  </si>
  <si>
    <t>INTEREST - 2020 OXID DITCH</t>
  </si>
  <si>
    <t>WELLHEAD PROTECTION PROG</t>
  </si>
  <si>
    <t>Total 590.000-SEWER MAINTENANCE &amp; OPERATION</t>
  </si>
  <si>
    <t>Total 591.000 - WATER MAINTENANCE &amp; OPERATION</t>
  </si>
  <si>
    <t>Dept 590.000 - SEWER MAINTENANCE &amp; OPERATION CONTINUED</t>
  </si>
  <si>
    <t>ROAD MAINT SUPPLIES</t>
  </si>
  <si>
    <t>ST MAINT /RESURFACING</t>
  </si>
  <si>
    <t>LESS PRINCIPAL PAYMENT - 2020 OXIDATION DITCH</t>
  </si>
  <si>
    <t>LESS PRINCIPAL PAYMENT - 2010 DWRF #7255-01</t>
  </si>
  <si>
    <t>LESS PRINCIPAL PAYMENT - 2009 SWRF # 5328-01</t>
  </si>
  <si>
    <t>LESS ANNUAL PAYMENT TO GENERAL FUND - ADVANCE TO W&amp;S (9 OF 10)</t>
  </si>
  <si>
    <t>SUB TOTAL</t>
  </si>
  <si>
    <t>LESS TRANSFER TO CAPITAL RESERVES</t>
  </si>
  <si>
    <t>LESS TRANSFER TO EQUIPMENT RESERVES</t>
  </si>
  <si>
    <t>.</t>
  </si>
  <si>
    <t>LESS FINAL PRINCIPAL PAYMENT -OAKRIDGE CEMETERY</t>
  </si>
  <si>
    <t>Updated</t>
  </si>
  <si>
    <t>N/A</t>
  </si>
  <si>
    <t>N/A\</t>
  </si>
  <si>
    <t>Transfer from Water &amp; Sewer enterprise fund to pay annual loan payment for W&amp;S share of wheel loader</t>
  </si>
  <si>
    <t>Transfer from Street Repair &amp; Maintenance Fund for administrative costs and Equipment &amp; Vehicle rental costs from DPW &amp; Cemetery</t>
  </si>
  <si>
    <t>"Payment In Lieu of Taxes" for Metea Court and Water and Sewer Enterprise Fund.  See https://communityhousingnetwork.org/what-is-a-pilot/</t>
  </si>
  <si>
    <t>As part of Metea Court's negotiated PILOT, they are required to pay an annual fee of $20,000 as an "emergency response fee".</t>
  </si>
  <si>
    <t>Reimbursement from Berrien County for delinquent personal property taxes.</t>
  </si>
  <si>
    <t>Reimbursement from Dial A Ride for City Administrative Expenses.</t>
  </si>
  <si>
    <t>Revenue from various grants and other special projects, unrelated to the City's enterprise funds.</t>
  </si>
  <si>
    <t>Revenue from the penalty and interest payments collected on the winter and summer tax cycles.</t>
  </si>
  <si>
    <t>Cable franchise fees collected in March and August each year.  Franchise fees are collected by the area cable provider and then paid to the respective municipality, to be used as decided by the municipality, usually for PEG channel purposes.  PEG means Public Education Government tv channel (our is channel 17).  See https://www.michigan.gov/documents/mpsc/videofaq_283760_7.pdf</t>
  </si>
  <si>
    <t>Marihuana Permit Fees collected through the permitting process for medical and adult use facilities within the City.</t>
  </si>
  <si>
    <t>Revenue collected from various building permit fees issues by Building Inspector Guy Lewis.</t>
  </si>
  <si>
    <t>Revenue collected for City assistance with administering the local library, including handling board appointments.</t>
  </si>
  <si>
    <t>Shared revenue from the State of Michigan for the operation of marihuana facilities within the City.</t>
  </si>
  <si>
    <t>Statutory revenue sharing received quarterly from the State of Michigan, as per participation in the CVTRS program.  See https://www.michigan.gov/treasury/0,4679,7-121-1751_2197_58826---,00.html#:~:text=For%20fiscal%20year%20(FY)%202021,Revenue%20Sharing%20(CVTRS)%20program.&amp;text=Each%20city%2C%20village%2C%20or%20township,eligible%20FY%202020%20payment%20amount.</t>
  </si>
  <si>
    <t xml:space="preserve">Constitutional revenue sharing received quarterly from the State of Michigan, as required by Article IX Section 10 of the Michigan Constitution.  The funds reflect a population based proportion of 15% of 4% of the 6% sales tax collected by the State.  See https://www.michigan.gov/treasury/0,4679,7-121-1751_2197_58826_62375---,00.htmlthe Michigan State Constitution.  See </t>
  </si>
  <si>
    <t>Revenue received from the State in July of each year as part of the shared revenue program for state liquor licenses.  The MI Liquor Control Commission pays 55% of its retailer's license fees to communities that employ a full-time police department that help enforce liquor regulations.  See https://www.moodyonthemarket.com/mi-liquor-control-sends-67-million-revenue-sharing-back-to-local-communities/</t>
  </si>
  <si>
    <t>Revenue received annually from the State through a shared revenue program relating to its collection of "use tax" which is a 6% companion tax to sales tax and is paid on all taxable items brought into Michigan or purchased through the internet, mail, or phone from out-of-state retailers that do not collect Michigan sales tax.  See https://www.michigan.gov/taxes/0,4676,7-238-43519_43529-154427--,00.html</t>
  </si>
  <si>
    <t>Revenue received from the State via the Local Community Stabilization Authority (LCSA).  See http://www.localcommunitystabilizationauthoritymi.gov/lcsa-distributions/.</t>
  </si>
  <si>
    <t>Annual payment received from Lehman's Orchard.</t>
  </si>
  <si>
    <t>Transfer from Tax account to 101 to recoup costs related to the administration of property taxes.</t>
  </si>
  <si>
    <t>Collection of service charges for administration related to the installation of footing foundations for grave stones.</t>
  </si>
  <si>
    <t>Collection of service charges for administration related to grave openings.</t>
  </si>
  <si>
    <t>Collection of service charges for administration related to the rental of the cemetery tent during burial services.</t>
  </si>
  <si>
    <t xml:space="preserve">Collection of service charges for administration related to the sales of columbarium (structures for the placement of urns) and plaques for the cemetery.  </t>
  </si>
  <si>
    <t>Collection of service charges for administration related to the setting of vaults at the cemetery.</t>
  </si>
  <si>
    <t>Revenue collected to reimburse for costs incurred when the City has to mow or remove snow from a non-compliant property.</t>
  </si>
  <si>
    <t>Revenue collected to recoup costs incurred administering the sales of cemetery lots.</t>
  </si>
  <si>
    <t xml:space="preserve">Fees collected for use of the City Hall and Police Department copy machines. </t>
  </si>
  <si>
    <t>Revenue received from the sale of various pieces of equipment and other items no longer needed by the City, including real property.</t>
  </si>
  <si>
    <t>Revenue collected from parking violations administered by City PD.</t>
  </si>
  <si>
    <t>The revenue shared back to the City by the 5th District Court reflecting the City's share of fines and costs collected by the Court related to City fines and fees chargeable in court.</t>
  </si>
  <si>
    <t>Interest earned from investments and cash management interest earned on the 2013 W&amp;S loan.</t>
  </si>
  <si>
    <t>Revenue from renting out the Redbud City Center.</t>
  </si>
  <si>
    <t>Revenue received from acciden reports provided by the PD and FD.</t>
  </si>
  <si>
    <t>Reimbursement by Buchanan Community Schools for 50% of the costs associated with the City's provision of crossing guards.</t>
  </si>
  <si>
    <t>Reimbursement related to the provision of past employees with health insurance, as per past employment contracts.</t>
  </si>
  <si>
    <t>Reimbursements out of Payroll relating to the 20% employee insurance co-payments which are withheld from employee checks.</t>
  </si>
  <si>
    <t>Dividend distribution from the MML's Michigan Municipal Worker's Compensation Fund.  See http://www.mml.org/insurance/fund/</t>
  </si>
  <si>
    <t>Receipt of miscellaneous revenue, including donations received for trail p rojects, federal stimulus monies, etc.</t>
  </si>
  <si>
    <t>Revenue from the rental of City parks.</t>
  </si>
  <si>
    <t xml:space="preserve">Reimbursement from the State for personal property tax losses caused by the passage of "Proposal One" in 2014.  See https://www.honigman.com/firm-newsroom-alerts-963.html </t>
  </si>
  <si>
    <t>Revenue collected from industrial businesses with IFT/CFT certificates.  An IFT certificate are applied by qualified industrial businesses, and if received, entitled the facility to exemption from taxes for a term of 1-12 years, as determined during the negotiation for the IFT.  A CFT is a Commercial Facilities Expemption.  See https://www.michigan.gov/documents/taxes/IFE_FAQs_Final2_490109_7.pdf</t>
  </si>
  <si>
    <t>$5,000 for each of the five City Commissioner's is budgeted as part of the Commission's annual salary for their part-time service to the City of Buchanan.</t>
  </si>
  <si>
    <t>Cost for Commissioner fringe benefits (life insurance)</t>
  </si>
  <si>
    <t>For City marketing plans approved by the Commission, to include public outreach initiatives.</t>
  </si>
  <si>
    <t>For contractual services, as approved by the Commission, to include strategic plan visioning sessions, etc.  Includes an $8,000 payment to the Performing Arts Commission as payment for services rendered operating the Tin Shop Theatre and providing youth theatre programming.  Also to include a $5,000 payment to the Friends of the McCoy Creek Trail for services rendered improving the trails, as well as a $5,000 payment to the Buchanan Tree Friends for services rendered protecting Buchanan's treescape.</t>
  </si>
  <si>
    <t xml:space="preserve">Legal fees related to the discharge of services by the City Commission, or for legal projects or initiatives as directed by the Commission.  </t>
  </si>
  <si>
    <t>Membership fees and dues for Commissioners to belong to various groups, including MML, Chamber of Commerce, etc.</t>
  </si>
  <si>
    <t>Expenses related to grant writing and other special projects, as directed by the City Commission.  This section will also include City Commission priority initiatives, as identified in the priority setting workshop, which sets aside funds for use by the Community Development Director towards a variety of economic development programs, including facade grants, job creation incentives, residential housing improvement grants, and more, including Mill Alley and other Andrews University implementation projects.</t>
  </si>
  <si>
    <t>Project expenses related to the Redbud City Center.</t>
  </si>
  <si>
    <t>Expenses associated with Commissioner attendance at trainings and conferences, such as the MML Annual Conference, etc.</t>
  </si>
  <si>
    <t>Expenses related to public relations, to include promotion notices, holiday lighting and decorations, Tin Shop Theatre, Thrill on the Hill and/or other events, etc.</t>
  </si>
  <si>
    <t>Expenses related to COVID-19 which are chargeable for reimbursement under the "CARES Act" grants and other state grants.  The negative figure in FY 20/21 represents an allowable recording of revenues in an expenditure line to represent the receipt of the grant funds, which covered the expenditures.</t>
  </si>
  <si>
    <t>Unanticipated miscellaneous expenses, as directed by the City Commission.</t>
  </si>
  <si>
    <t xml:space="preserve">Expenses related to the City's Channel 17  PEG programming, including equipment upgrades and content creation.  </t>
  </si>
  <si>
    <t>Total of City Commmission Expenditures.  The negative number in FY 20/21 represents an allowable recording of revenues in an expenditure line to represent the receipt of grant funds, which covered the expenditures.</t>
  </si>
  <si>
    <t>State of Michigan Revenue Sharing for Liquor License Fees</t>
  </si>
  <si>
    <t>Expenses for retirement costs for the City Manager, Community Development Director, and Administrative Secretary.  Note that retirement expenses are expected to increase dramatically in FY 21/22 due to changed actuarial assumptions by MERS.</t>
  </si>
  <si>
    <t>Expenses for office supplies for the City Manager and Community Development Director.</t>
  </si>
  <si>
    <t>Postage expenses for the City Manager, Community Development Director, and Administrative Secretary.</t>
  </si>
  <si>
    <t>Expenses related to recruitment and relocation of new City Manager and/or new Community Development Director and/or new City Manager Administrative Secretary.</t>
  </si>
  <si>
    <t>Costs of miscellaneous supplies for the City Manager, Community Development Director, and Adminstrative Secretary.</t>
  </si>
  <si>
    <t>Expenses for contractual services, which are anticipated in FY 21/22 to include an independent contractor City Engineer and an independent contractor Market Master/Events Coordinator.</t>
  </si>
  <si>
    <t>Legal fees paid to the City Attorney for services directed by the City Manager, the Community Development Director, or the Mainstreet Manager.  Also $11,00 of the total $36,000 for rental inspection program.</t>
  </si>
  <si>
    <t>Membership fees and dues payments for the City Manager, Community Development Director, Administrative Secretary, and Chamber Director/Mainstreet Manager.</t>
  </si>
  <si>
    <t>Expenses for the City Manager, Community Development Director, Administrative Secretary, and/or Chamber Director/Mainstreet Manager to attend conferences and trainings.</t>
  </si>
  <si>
    <t>City Manager car allowance of $350 per month, plus other travel reimbursements.</t>
  </si>
  <si>
    <t>Repair or maintenance of equipment for the City Manager, Community Development Director, Administrative Secretary, or Chamber Director/Mainstreet Manager.</t>
  </si>
  <si>
    <t xml:space="preserve">Miscelaneous expenses that may occur throughout the year, incurred by either the City Manager, Community Development Director, Administrative Secretary, or Chamber Director/Mainstreet Manager.  </t>
  </si>
  <si>
    <t>Total expenditures related to the City Manager's office, which includes expenditures for the Community Development Director, Administrative Secretary, and Chamber Director/Mainstreet Manager.</t>
  </si>
  <si>
    <t>25% of the Clerk's fringe benefit costs</t>
  </si>
  <si>
    <t>Expenditures on office supplies relating to the election.</t>
  </si>
  <si>
    <t>Election inspector wages and other related contractual expenditures.</t>
  </si>
  <si>
    <t>Expenses related to having the City Attorney serve on the City's Election Commission, which typically requires 3 meetings.</t>
  </si>
  <si>
    <t>Expenses for election training and related travel.</t>
  </si>
  <si>
    <t>Expenditures eligible for CTCL grant reimbursement.</t>
  </si>
  <si>
    <t>Expenses for legal notices and recordings related to the Clerk's provision of election services.</t>
  </si>
  <si>
    <t>Service fees for election equipment, including tabulator, automark, and qualified voter file computer hardware and software.</t>
  </si>
  <si>
    <t>Miscellaneous expenditures throughout the year related to elections.</t>
  </si>
  <si>
    <t>$1,000 set aside each year to plan for future election equipment replacement.</t>
  </si>
  <si>
    <t>Expenses related to overtime due to the administration of City elections.</t>
  </si>
  <si>
    <t>Fringe benefits for the City's part-time Assessor.</t>
  </si>
  <si>
    <t>Office supply expenditures by the City Assessor.</t>
  </si>
  <si>
    <t>Pay for Assessor-related contractual services, including payment to members of the Board of Review, BS&amp;A Assessing software support services, etc.</t>
  </si>
  <si>
    <t>75% of the Clerk's fringe benefits.</t>
  </si>
  <si>
    <t>Office supply expenses incurred by the Clerk (not related to the election).</t>
  </si>
  <si>
    <t>Contractual services incurred by the Clerk, not related to the election.</t>
  </si>
  <si>
    <t>Legal fees incurred by the Clerk, not related to the election.</t>
  </si>
  <si>
    <t>Expenses related to the Clerk's non-election trainings and conferences.</t>
  </si>
  <si>
    <t>Travel expenses reimbursed to the Clerk for travel to non-election related trainings and conferences.</t>
  </si>
  <si>
    <t>Expenses for publication of notices of meetings, ordinances, recording fees, etc.</t>
  </si>
  <si>
    <t>Costs of the Clerk's non-election related membership fees and dues expenditures.</t>
  </si>
  <si>
    <t>Miscellaneous expenditures of the Clerk throughout the year that are not related to the election.</t>
  </si>
  <si>
    <t>$750 annual set aside for future ordinance supplementation supplies and codification expenses, to update the City's Code of Ordinances.</t>
  </si>
  <si>
    <t>Total expenses for the Clerk's office that are not related to the Election.</t>
  </si>
  <si>
    <t>Expenses related to overtime pay for the City Clerk, which is no longer applicable due to the position becoming an exempt salaried position.</t>
  </si>
  <si>
    <t>Capital outlay expenditures related to the City Clerk's office.</t>
  </si>
  <si>
    <t>Annual costs of fringe benefits for the Treasurer and Bookkeeper.</t>
  </si>
  <si>
    <t>Office supply expenditures for the Treasurer and Bookkeeper.</t>
  </si>
  <si>
    <t>Annual postage costs for the Treasurer and Bookkeeper.</t>
  </si>
  <si>
    <t>Expenses charged by the City's auditors.</t>
  </si>
  <si>
    <t>Costs of contractual services procured by the Treasurer and/or Bookkeeper.</t>
  </si>
  <si>
    <t>Expenses related to the attendance of conferences and/or trainings by the Treasurer and/or Bookkeeper.</t>
  </si>
  <si>
    <t>Travel expenses related to the Treasurer and/or Bookkeeper's attendance at conferences or trainings.</t>
  </si>
  <si>
    <t>Expenses related to employer required medical exams.</t>
  </si>
  <si>
    <t>Total annual expenditures for the Treasurer's office, including Bookkeeper expenses.</t>
  </si>
  <si>
    <t>No longer applies due to the Treasurer role becoming an exempt salaried position.</t>
  </si>
  <si>
    <t>Miscellaneous expenditures on supplies throughout the year on City buildings or grounds.</t>
  </si>
  <si>
    <t>Contractual service expenses for work on City buildings or grounds.</t>
  </si>
  <si>
    <t>Communication utility service fees for city facilities.</t>
  </si>
  <si>
    <t>Fire and liability insurance premiums to provide coverage for city buildings and grounds.</t>
  </si>
  <si>
    <t>Other utility expenses for City buildings and grounds, including gas, electric, water, sewer, and refuse pickup.</t>
  </si>
  <si>
    <t>Maintenance expenses throughout the year on City buildings and grounds, including painting, HVAC, etc.</t>
  </si>
  <si>
    <t>Maintenance expenses for office equipment located in city buildings.</t>
  </si>
  <si>
    <t>Office equipment expenditures for City buildings or grounds.</t>
  </si>
  <si>
    <t>Miscellaneous expenditures throughout the year on City buildings or grounds.</t>
  </si>
  <si>
    <t>Capital Outlay for City buildings or grounds.</t>
  </si>
  <si>
    <t>Zoning expenses related to City buildings or grounds.</t>
  </si>
  <si>
    <t>Total annual expenditures related to City buildings or grounds.</t>
  </si>
  <si>
    <t>Contractual service expenses related to City rental properties.</t>
  </si>
  <si>
    <t>Fire and liability insurance premiums for City rental properties.</t>
  </si>
  <si>
    <t>Annual utility expenditures for City rental properties.</t>
  </si>
  <si>
    <t>Maintenance expenditures for buildings that are City rentals.</t>
  </si>
  <si>
    <t>Miscellaneous expenditures throughout the year related to City rental properties.</t>
  </si>
  <si>
    <t>Expenses related to keeping Pears Mill alarmed.</t>
  </si>
  <si>
    <t>Miscellaneous expenditures related to Pears Mill.</t>
  </si>
  <si>
    <t>Transfer to Capital Reserve for Pears Mill.</t>
  </si>
  <si>
    <t>Expenses related to maintenance of Pears Mill.</t>
  </si>
  <si>
    <t>Communications bills for Pears Mill.</t>
  </si>
  <si>
    <t>Fire &amp; Liability Insurance for Pears Mill.</t>
  </si>
  <si>
    <t>Total annual expenditures related to the Pears Mill.</t>
  </si>
  <si>
    <t>Fire &amp; Liability insurance premiums related to the Farmer's Market.</t>
  </si>
  <si>
    <t>Utility expenses for the Farmer's Market.</t>
  </si>
  <si>
    <t>Buildings and grounds maintenance for the Farmer's Market.</t>
  </si>
  <si>
    <t>Total annual expenditures related to the Farmer's Market.</t>
  </si>
  <si>
    <t>Miscellaneous expenses throughout the year related to the Common.</t>
  </si>
  <si>
    <t>Fire and liability insurance annual premiums for the Common.</t>
  </si>
  <si>
    <t>Utility expenditures throughout the year for the Common.</t>
  </si>
  <si>
    <t>Maintenance expenses for the buildings and grounds at the Common.</t>
  </si>
  <si>
    <t>Transfer to Capital Projects for future buildings repairs at the Common.</t>
  </si>
  <si>
    <t>Total annual expenditures related to the Common.</t>
  </si>
  <si>
    <t>Building and ground maintenance expenses for Harger Park.</t>
  </si>
  <si>
    <t>Total annual expenditures for Harger Park.</t>
  </si>
  <si>
    <t>Cemetery salary and wages for overtime.</t>
  </si>
  <si>
    <t>Part-time seasonal help salary and wages for cemetery.</t>
  </si>
  <si>
    <t>Fringe benefits for cemetery workers.</t>
  </si>
  <si>
    <t>Gas and oil costs for cemetery work.</t>
  </si>
  <si>
    <t>Miscellaneous supplies for cemetery work.</t>
  </si>
  <si>
    <t>Uniforms for cemetery workers.</t>
  </si>
  <si>
    <t>Contractual services expenditures related to cemetery.</t>
  </si>
  <si>
    <t>Memberships and dues for cemetery workers.</t>
  </si>
  <si>
    <t>Telephone, internet, and cable expenses related to the cemetery.</t>
  </si>
  <si>
    <t>Fire and liability insurance premiums related to the cemetery.</t>
  </si>
  <si>
    <t>Utilitiy expenses related to the cemetery.</t>
  </si>
  <si>
    <t>Building maintenance expenses for the cemetery.</t>
  </si>
  <si>
    <t>Grounds maintenance expenses for the cemetery.</t>
  </si>
  <si>
    <t>Equipment expenses for the cemetery.</t>
  </si>
  <si>
    <t>Office equipment expenses for the cemetery.</t>
  </si>
  <si>
    <t>Vehicle expenses for the cemetery.</t>
  </si>
  <si>
    <t>Medical exams for cemetery workers.</t>
  </si>
  <si>
    <t>Miscellaneous expenditures throughout the year related to the cemetery.</t>
  </si>
  <si>
    <t>$5,500 annual transfer to the Equipment Reserve fund for use on future equipment purchases, including $1,000 for a future truck purchase; $500 for a future Bobcat/Backhoe purchase; $1,000 for a Tower Truck purchase; $500 for a Bobcat, $1,000 for a Toolcat; and $500 for a chipper.</t>
  </si>
  <si>
    <t>$10,600 annual Capital Outlay for purchases.</t>
  </si>
  <si>
    <t>Total Annual Expenditures related to the Cemetery.</t>
  </si>
  <si>
    <t>Expenditures on over-time for police, including overtime for one additional officer in FY 21/22.</t>
  </si>
  <si>
    <t>Part-time wage expenditures for police officers.</t>
  </si>
  <si>
    <t>Expenses for part-time code enforcement officers.</t>
  </si>
  <si>
    <t>Annual costs for the fringe benefits for employees of the City Police Department.</t>
  </si>
  <si>
    <t>Office supply expenditures for the police department.</t>
  </si>
  <si>
    <t>Gas and oil expenses for the PD.</t>
  </si>
  <si>
    <t>Miscellaneous supplies purchased throughout the year for use by the PD.</t>
  </si>
  <si>
    <t>Expenditures for uniforms for part-time officers.</t>
  </si>
  <si>
    <t>Expenditures for uniforms for full-time officers.</t>
  </si>
  <si>
    <t>Uniform cleaning expenditures for police officers.</t>
  </si>
  <si>
    <t>Contractual service expenditures related to the police department.</t>
  </si>
  <si>
    <t>Expenses for reserve training for the PD.</t>
  </si>
  <si>
    <t>Expenses for equipment for the PD reserves.</t>
  </si>
  <si>
    <t>Legal fees expended by the PD.</t>
  </si>
  <si>
    <t>Radio maintenance fees for the PD.</t>
  </si>
  <si>
    <t>Telephone, internet, and cable expenses incurred by the PD.</t>
  </si>
  <si>
    <t>Expenses related to sending police staff to conferences and trainings.</t>
  </si>
  <si>
    <t>Travel expenses for sending police staff to conferences, trainings, and other locations.</t>
  </si>
  <si>
    <t>Expenses related to community policing efforts.</t>
  </si>
  <si>
    <t>Fire and liability insurance premiums for the PD.</t>
  </si>
  <si>
    <t>Costs for the supplies for and use of the target range by the PD.</t>
  </si>
  <si>
    <t>Utlity expenses incurred by the PD.</t>
  </si>
  <si>
    <t>Building maintenance for the PD.</t>
  </si>
  <si>
    <t>Equipment maintenance costs for the PD.</t>
  </si>
  <si>
    <t>Maintenance costs for PD office equipment.</t>
  </si>
  <si>
    <t>Vehicle maintenance costs for police vehicles.</t>
  </si>
  <si>
    <t>Expenditures on books and magazines for the PD.</t>
  </si>
  <si>
    <t>Education and training expenses for the PD.</t>
  </si>
  <si>
    <t>Medical exams for PD staff.</t>
  </si>
  <si>
    <t>Miscellaneous expenditures throughout the year by the PD.</t>
  </si>
  <si>
    <t>DARE program expenditures.</t>
  </si>
  <si>
    <t>Annual transfer for the building reserve for future building expenses.</t>
  </si>
  <si>
    <t>Annual transfer to the Equipment Reserve for future equipment purchases.</t>
  </si>
  <si>
    <t>Capital lease payments for the PD.</t>
  </si>
  <si>
    <t>Total annual expenditures for the Buchanan City Police Department.</t>
  </si>
  <si>
    <t>Fringe benefit costs for crossing guards.</t>
  </si>
  <si>
    <t>Miscellaneous supply costs for crossig guards.</t>
  </si>
  <si>
    <t>Total annual expenditures for crossing guards.</t>
  </si>
  <si>
    <t>Fringe benefit expenditures for FD.</t>
  </si>
  <si>
    <t>Office supply expeses for FD.</t>
  </si>
  <si>
    <t>Gas and oil expenses for FD.</t>
  </si>
  <si>
    <t>Miscellaneous supply expenditures for FD.</t>
  </si>
  <si>
    <t>Inform expenses for FD.</t>
  </si>
  <si>
    <t>Contractual services expenditures for FD.</t>
  </si>
  <si>
    <t>Membership and dues expenses for FD.</t>
  </si>
  <si>
    <t>Radio maintenance expenses for FD.</t>
  </si>
  <si>
    <t>Equipment testing expenses for FD.</t>
  </si>
  <si>
    <t>Telephone, internet, and cable expenditures for FD.</t>
  </si>
  <si>
    <t>Conference and workshop attendence expenses for FD.</t>
  </si>
  <si>
    <t>Fire and liablity insurance premiums for FD.</t>
  </si>
  <si>
    <t>Utility costs for FD.</t>
  </si>
  <si>
    <t>Building maintenance expenditures for FD.</t>
  </si>
  <si>
    <t>Equipment maintenance expenditures for FD.</t>
  </si>
  <si>
    <t>Office equipment expenditures for FD.</t>
  </si>
  <si>
    <t>Vehicle maintenance expenditures for FD.</t>
  </si>
  <si>
    <t>Book and magazine expenditures for FD.</t>
  </si>
  <si>
    <t>Education and training expenditures for FD.</t>
  </si>
  <si>
    <t>Medical exam costs for FD staff.</t>
  </si>
  <si>
    <t>Miscellaneous expenditures throughout the year by the FD.</t>
  </si>
  <si>
    <t>Annual transfer to the Building Reserve on behalf of the FD for future projects.</t>
  </si>
  <si>
    <t>Transfer to the Equipment Reserve on behalf of the FD.</t>
  </si>
  <si>
    <t>Total annual expenditures for the Buchanan Fire Department.</t>
  </si>
  <si>
    <t>Pay for full-time building inspector (we currently do not have a full-time building inspector, just a part-time inspector, Guy Lewis).</t>
  </si>
  <si>
    <t>Fringe benefits for building inspector.</t>
  </si>
  <si>
    <t>Office supplies for use by building inspector.</t>
  </si>
  <si>
    <t>Postage used by building inspector.</t>
  </si>
  <si>
    <t>Contractual service expenditures related to the office of the building inspector.  For FY 21/22 this is to include indpendent contractor position(s) for a new rental inspection program, of which $11,000 is budgeted under City Manager budget, as the new program is an initiative of the city manager.</t>
  </si>
  <si>
    <t>Legal fees incurred by the office of the Building Inspector.</t>
  </si>
  <si>
    <t>Memberships and dues for the Building Inspector and/or Rental Inspector(s).</t>
  </si>
  <si>
    <t>Telephone, internet, and cable expenditures for the office of the building inspector.</t>
  </si>
  <si>
    <t>Expenses related to conferences and workshops for the building inspector and/or rental inspector(s).</t>
  </si>
  <si>
    <t>Marihuana inspection expenditures by the building inspector.</t>
  </si>
  <si>
    <t>Utility expenses incurred by the office of the building inspector.</t>
  </si>
  <si>
    <t>Maintenance of office equipment expenses incurred by the office of the building inspector.</t>
  </si>
  <si>
    <t>Book and magazine expenditures  by the office of the building inspector.</t>
  </si>
  <si>
    <t>Total annual expenditures by the Office of the Building Inspector.</t>
  </si>
  <si>
    <t>Overtime wages for DPW, prorated.</t>
  </si>
  <si>
    <t>Fringe benefits for DPW, prorated.</t>
  </si>
  <si>
    <t>Gas and oil costs for DPW.</t>
  </si>
  <si>
    <t>Miscellaneous supplies for DPW.</t>
  </si>
  <si>
    <t>Uniform expenses for DPW.</t>
  </si>
  <si>
    <t>Contractual services expenditures for DPW.</t>
  </si>
  <si>
    <t>Telephone, internet, and cable expenditures for DPW.</t>
  </si>
  <si>
    <t>Conferences and workshop expenditures for DPW.</t>
  </si>
  <si>
    <t>Fire &amp; Liability premium insurance expenditures for DPW.</t>
  </si>
  <si>
    <t>Utility expenditures for DPW facility.</t>
  </si>
  <si>
    <t>Street lighting expenditures.</t>
  </si>
  <si>
    <t>Building maintenance expenditures for DPW.</t>
  </si>
  <si>
    <t>Grounds maintenance expenditures for DPW.</t>
  </si>
  <si>
    <t>Equipment maintenance expenditures for DPW.</t>
  </si>
  <si>
    <t>Vehicle maintenance expenditures for DPW.</t>
  </si>
  <si>
    <t>Set aside for new DPW building.</t>
  </si>
  <si>
    <t>Stormwater Phase II expenditures.</t>
  </si>
  <si>
    <t>Medical exam costs for DPW workers.</t>
  </si>
  <si>
    <t>Miscellaneous expenditures throughout the year for DPW.</t>
  </si>
  <si>
    <t>Interest on annual loan payment to Oakridge Cemetery.</t>
  </si>
  <si>
    <t>$6,000 annual transfer to Equipment Reserve.</t>
  </si>
  <si>
    <t>Annual capital reserve transfer.</t>
  </si>
  <si>
    <t>DPW Capital Outlay.</t>
  </si>
  <si>
    <t>Total annual expenditures for Buchanan Department of Public Works.</t>
  </si>
  <si>
    <t>Fringe benefit expenditures for part-time seasonal workers assisting in maintaining City parks and McCoy's Creek trail.</t>
  </si>
  <si>
    <t>Expenditures on miscellaneous supplies by BARB.</t>
  </si>
  <si>
    <t>Contractual service expenditures related to BARB.</t>
  </si>
  <si>
    <t>Conference and workshop expenditures related to BARB.</t>
  </si>
  <si>
    <t>Miscellaneous expenses related to BARB.</t>
  </si>
  <si>
    <t>Total annual expenditure for the Buchanan Area Recreation Board.</t>
  </si>
  <si>
    <t>Contingency for insurance settlements to cover the deductible portion $1,000 per claim of the City's general liablility insurance coverage.</t>
  </si>
  <si>
    <t>Contingency for delinquent real property taxes to cover an annual payment made to the Berrien County Treasurer to reimburse the County Delinquent Tax Revolving Fund for delinquent property taxes assigned to that fund (and reimbursed by that fund to the City).  While most of these delinquent taxes are ultimately collected by the County, those that remain uncollected after a three-year period are then billed back to the City.</t>
  </si>
  <si>
    <t xml:space="preserve">Employees who lef the City prior to July 1, 1988 are provided with City paid health insurance coverage from this line item, as per previous employment policies.  </t>
  </si>
  <si>
    <t>Total annual miscellaneous costs/transfer budget expenditures.</t>
  </si>
  <si>
    <t>SALES OF CITY-OWNED REAL PROPERTY</t>
  </si>
  <si>
    <t>Not applicable due to no part-time staff in the City Manager Department this fiscal year.</t>
  </si>
  <si>
    <r>
      <t xml:space="preserve">Miscellaneous expenses throughout the year related to the Farmer's Market.  </t>
    </r>
    <r>
      <rPr>
        <sz val="11"/>
        <color theme="8" tint="-0.249977111117893"/>
        <rFont val="Calibri"/>
        <family val="2"/>
        <scheme val="minor"/>
      </rPr>
      <t>Includes increase in hourly pay for Market Manager from $15 to $17 per hour.</t>
    </r>
  </si>
  <si>
    <r>
      <t xml:space="preserve">Payments received for selling City-owned real property.  </t>
    </r>
    <r>
      <rPr>
        <sz val="11"/>
        <color theme="8" tint="-0.249977111117893"/>
        <rFont val="Calibri"/>
        <family val="2"/>
        <scheme val="minor"/>
      </rPr>
      <t>This is very open to adjustment depending upon which properties the Commission utimately votes to sell, as well as open to housing market trend fluctuations.</t>
    </r>
  </si>
  <si>
    <r>
      <t xml:space="preserve">Property tax revenue from the winter &amp; summer tax cycles.  </t>
    </r>
    <r>
      <rPr>
        <sz val="11"/>
        <color theme="8" tint="-0.249977111117893"/>
        <rFont val="Calibri"/>
        <family val="2"/>
        <scheme val="minor"/>
      </rPr>
      <t>This is based on a reduced tax millage, made possible by amazing growth in the taxable value of the City as a whole!!  :)</t>
    </r>
  </si>
  <si>
    <r>
      <t xml:space="preserve">Expenses for fringe benefits for the City Manager, Community Development Director, Main Street Manager, </t>
    </r>
    <r>
      <rPr>
        <sz val="11"/>
        <color theme="8" tint="-0.249977111117893"/>
        <rFont val="Calibri"/>
        <family val="2"/>
        <scheme val="minor"/>
      </rPr>
      <t>and new Director of Housing and Code Enforcement.</t>
    </r>
  </si>
  <si>
    <t>Reflects an 8% increase in water rates, as per Baker Tilly rate calculation for previous water bond.</t>
  </si>
  <si>
    <t>Reflects an 8% increase in sewer rates, as per Baker Tilly rate calculation for previous water bond.</t>
  </si>
  <si>
    <t>25% of the Clerk's annual wages, to compensate for the Clerk's time throughout the year working on election related activities.  Includes 5% pay increase.</t>
  </si>
  <si>
    <t>Part-time Assessor's salary.  Includes 5% pay increase.</t>
  </si>
  <si>
    <t>75% of the Clerk's annual salary (as 25% is allocated to the "Elections" portion of the budget).  Includes 5% pay increase.</t>
  </si>
  <si>
    <t>Annual salary costs for both the City Treasurer and the City's Bookkeeper.   Includes 5% pay increase for Bookkeeper, and $70,000 salary for new Treasurer.</t>
  </si>
  <si>
    <t>Cemetery salary and wages.  Includes 5% pay increase.</t>
  </si>
  <si>
    <t>Salaries for entire full-time police force staff.  Includes 5% increase in pay, plus increased wages for New Police Chief and approved new Qualified Hire to replace Officer lost last fiscal.</t>
  </si>
  <si>
    <t>Wages for crossing guards. Includes 5% wage increase.</t>
  </si>
  <si>
    <t>Wages for vounteer firefighters.  Includes 5% increase in pay.</t>
  </si>
  <si>
    <t>Pay for part-time building inspector, which includes an increase in hours for FY 21/22.  Includes 5% increase in pay.</t>
  </si>
  <si>
    <t>Full-time public works wage expenditures, calculated as 0.08 for public safety director and 0.40 for other public works equipment operators. Includes 5% general pay increases, plus a 10% pay increase to Mike Baker and a 8% pay increase to Klay Weaver to reflect promotion to "Public Service Lead".  Also an 10% increase to Derek Gordon for promotion to Storm Sewer Lead).  Pro-rated in this fashion as remaining costs are spread throughout other areas of the budget where DPW performs work, such as Major and Local Streets, etc.</t>
  </si>
  <si>
    <t>Pay for temporary part-time seasonal workers to assist in maintaining City parks and McCoy's Creek Trail. Reflects 5% increase in pay for part-time seasonal workers.</t>
  </si>
  <si>
    <t>Covers 5% general pay increases to water staff and public services.</t>
  </si>
  <si>
    <t xml:space="preserve">Revenue collected from various permits issued by the City, including zoning fees, site plan permits, and entertainment permits. </t>
  </si>
  <si>
    <t>Covers salary costs for the following City Manager, Community Development Director, Main Street Manager, and Executive Secretary. Includes potential 5% pay increase for select staff, based on performance reviews.</t>
  </si>
  <si>
    <t>Covers 5% general pay increases to wastewater and public services, plus additional 10% compensation to Derek Gordon for promotion to Stormwater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</si>
</sst>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name val="Arial"/>
    </font>
    <font>
      <sz val="11"/>
      <name val="Calibri"/>
      <family val="2"/>
    </font>
    <font>
      <b/>
      <sz val="11"/>
      <name val="Calibri"/>
      <family val="2"/>
    </font>
    <font>
      <i/>
      <sz val="11"/>
      <color theme="1"/>
      <name val="Calibri"/>
      <family val="2"/>
      <scheme val="minor"/>
    </font>
    <font>
      <b/>
      <sz val="12"/>
      <color theme="1"/>
      <name val="Calibri"/>
      <family val="2"/>
      <scheme val="minor"/>
    </font>
    <font>
      <i/>
      <sz val="11"/>
      <name val="Calibri"/>
      <family val="2"/>
    </font>
    <font>
      <sz val="10"/>
      <name val="Arial"/>
      <family val="2"/>
    </font>
    <font>
      <sz val="8"/>
      <name val="Calibri"/>
      <family val="2"/>
      <scheme val="minor"/>
    </font>
    <font>
      <sz val="11"/>
      <color theme="1"/>
      <name val="Calibri"/>
      <family val="2"/>
      <scheme val="minor"/>
    </font>
    <font>
      <sz val="11"/>
      <name val="Calibri"/>
      <family val="2"/>
      <scheme val="minor"/>
    </font>
    <font>
      <sz val="11"/>
      <color theme="8" tint="-0.249977111117893"/>
      <name val="Calibri"/>
      <family val="2"/>
      <scheme val="minor"/>
    </font>
    <font>
      <sz val="12"/>
      <color rgb="FF202124"/>
      <name val="Roboto"/>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1CCF0"/>
        <bgColor indexed="64"/>
      </patternFill>
    </fill>
    <fill>
      <patternFill patternType="solid">
        <fgColor rgb="FFF8F3FB"/>
        <bgColor indexed="64"/>
      </patternFill>
    </fill>
  </fills>
  <borders count="42">
    <border>
      <left/>
      <right/>
      <top/>
      <bottom/>
      <diagonal/>
    </border>
    <border>
      <left/>
      <right style="medium">
        <color indexed="64"/>
      </right>
      <top/>
      <bottom/>
      <diagonal/>
    </border>
    <border>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style="double">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s>
  <cellStyleXfs count="6">
    <xf numFmtId="0" fontId="0" fillId="0" borderId="0"/>
    <xf numFmtId="0" fontId="2" fillId="0" borderId="0"/>
    <xf numFmtId="9" fontId="2" fillId="0" borderId="0" applyFont="0" applyFill="0" applyBorder="0" applyAlignment="0" applyProtection="0"/>
    <xf numFmtId="0" fontId="8" fillId="0" borderId="0"/>
    <xf numFmtId="9" fontId="8" fillId="0" borderId="0" applyFont="0" applyFill="0" applyBorder="0" applyAlignment="0" applyProtection="0"/>
    <xf numFmtId="9" fontId="10" fillId="0" borderId="0" applyFont="0" applyFill="0" applyBorder="0" applyAlignment="0" applyProtection="0"/>
  </cellStyleXfs>
  <cellXfs count="272">
    <xf numFmtId="0" fontId="0" fillId="0" borderId="0" xfId="0"/>
    <xf numFmtId="0" fontId="0" fillId="0" borderId="0" xfId="0"/>
    <xf numFmtId="49" fontId="0" fillId="0" borderId="0" xfId="0" applyNumberFormat="1" applyAlignment="1">
      <alignment horizontal="left"/>
    </xf>
    <xf numFmtId="40" fontId="0" fillId="0" borderId="0" xfId="0" applyNumberFormat="1" applyAlignment="1">
      <alignment horizontal="left"/>
    </xf>
    <xf numFmtId="0" fontId="0" fillId="0" borderId="0" xfId="0" applyBorder="1"/>
    <xf numFmtId="49" fontId="0" fillId="0" borderId="3" xfId="0" applyNumberFormat="1" applyBorder="1" applyAlignment="1">
      <alignment horizontal="left"/>
    </xf>
    <xf numFmtId="49" fontId="1" fillId="0" borderId="0" xfId="0" applyNumberFormat="1" applyFont="1" applyAlignment="1">
      <alignment horizontal="left"/>
    </xf>
    <xf numFmtId="40" fontId="0" fillId="0" borderId="0" xfId="0" applyNumberFormat="1"/>
    <xf numFmtId="0" fontId="0" fillId="0" borderId="0" xfId="0"/>
    <xf numFmtId="49" fontId="0" fillId="0" borderId="0" xfId="0" applyNumberFormat="1" applyAlignment="1">
      <alignment horizontal="left"/>
    </xf>
    <xf numFmtId="49" fontId="0" fillId="0" borderId="0" xfId="0" applyNumberFormat="1" applyAlignment="1">
      <alignment horizontal="right"/>
    </xf>
    <xf numFmtId="40" fontId="0" fillId="0" borderId="0" xfId="0" applyNumberFormat="1" applyAlignment="1">
      <alignment horizontal="left"/>
    </xf>
    <xf numFmtId="40" fontId="0" fillId="0" borderId="0" xfId="0" applyNumberFormat="1" applyAlignment="1">
      <alignment horizontal="right"/>
    </xf>
    <xf numFmtId="49" fontId="0" fillId="0" borderId="0" xfId="0" applyNumberFormat="1" applyAlignment="1">
      <alignment horizontal="center"/>
    </xf>
    <xf numFmtId="9" fontId="3" fillId="0" borderId="0" xfId="1" applyNumberFormat="1" applyFont="1" applyBorder="1" applyAlignment="1">
      <alignment horizontal="right"/>
    </xf>
    <xf numFmtId="0" fontId="0" fillId="0" borderId="0" xfId="0" applyBorder="1" applyAlignment="1">
      <alignment horizontal="right"/>
    </xf>
    <xf numFmtId="0" fontId="0" fillId="0" borderId="0" xfId="0" applyBorder="1"/>
    <xf numFmtId="49" fontId="0" fillId="0" borderId="2" xfId="0" applyNumberFormat="1" applyBorder="1" applyAlignment="1">
      <alignment horizontal="left"/>
    </xf>
    <xf numFmtId="40" fontId="0" fillId="0" borderId="0" xfId="0" applyNumberFormat="1" applyBorder="1" applyAlignment="1">
      <alignment horizontal="right"/>
    </xf>
    <xf numFmtId="49" fontId="0" fillId="0" borderId="3" xfId="0" applyNumberFormat="1" applyBorder="1" applyAlignment="1">
      <alignment horizontal="left"/>
    </xf>
    <xf numFmtId="40" fontId="0" fillId="0" borderId="3" xfId="0" applyNumberFormat="1" applyBorder="1" applyAlignment="1">
      <alignment horizontal="right"/>
    </xf>
    <xf numFmtId="49" fontId="1" fillId="0" borderId="0" xfId="0" applyNumberFormat="1" applyFont="1" applyAlignment="1">
      <alignment horizontal="left"/>
    </xf>
    <xf numFmtId="40" fontId="0" fillId="0" borderId="3" xfId="0" applyNumberFormat="1" applyBorder="1" applyAlignment="1">
      <alignment horizontal="left"/>
    </xf>
    <xf numFmtId="0" fontId="0" fillId="0" borderId="3" xfId="0" applyBorder="1" applyAlignment="1">
      <alignment horizontal="left"/>
    </xf>
    <xf numFmtId="0" fontId="0" fillId="0" borderId="3" xfId="0" applyBorder="1" applyAlignment="1">
      <alignment horizontal="right"/>
    </xf>
    <xf numFmtId="49" fontId="0" fillId="0" borderId="2" xfId="0" applyNumberFormat="1" applyBorder="1" applyAlignment="1">
      <alignment horizontal="center"/>
    </xf>
    <xf numFmtId="9" fontId="0" fillId="0" borderId="0" xfId="0" applyNumberFormat="1" applyBorder="1" applyAlignment="1">
      <alignment horizontal="right"/>
    </xf>
    <xf numFmtId="9" fontId="0" fillId="0" borderId="0" xfId="0" applyNumberFormat="1" applyAlignment="1">
      <alignment horizontal="right"/>
    </xf>
    <xf numFmtId="49" fontId="0" fillId="0" borderId="0" xfId="0" applyNumberFormat="1" applyBorder="1" applyAlignment="1">
      <alignment horizontal="left"/>
    </xf>
    <xf numFmtId="9" fontId="0" fillId="0" borderId="3" xfId="0" applyNumberFormat="1" applyBorder="1" applyAlignment="1">
      <alignment horizontal="right"/>
    </xf>
    <xf numFmtId="0" fontId="0" fillId="2" borderId="0" xfId="0" applyFill="1"/>
    <xf numFmtId="40" fontId="0" fillId="2" borderId="0" xfId="0" applyNumberFormat="1" applyFill="1" applyAlignment="1">
      <alignment horizontal="right"/>
    </xf>
    <xf numFmtId="9" fontId="3" fillId="0" borderId="3" xfId="1" applyNumberFormat="1" applyFont="1" applyBorder="1" applyAlignment="1">
      <alignment horizontal="right"/>
    </xf>
    <xf numFmtId="40" fontId="1" fillId="0" borderId="0" xfId="0" applyNumberFormat="1" applyFont="1" applyAlignment="1">
      <alignment horizontal="left"/>
    </xf>
    <xf numFmtId="40" fontId="1" fillId="0" borderId="0" xfId="0" applyNumberFormat="1" applyFont="1" applyAlignment="1">
      <alignment horizontal="right"/>
    </xf>
    <xf numFmtId="9" fontId="4" fillId="0" borderId="0" xfId="1" applyNumberFormat="1" applyFont="1" applyBorder="1" applyAlignment="1">
      <alignment horizontal="right"/>
    </xf>
    <xf numFmtId="40" fontId="1" fillId="0" borderId="0" xfId="0" applyNumberFormat="1" applyFont="1" applyBorder="1" applyAlignment="1">
      <alignment horizontal="right"/>
    </xf>
    <xf numFmtId="49" fontId="1" fillId="0" borderId="3" xfId="0" applyNumberFormat="1" applyFont="1" applyBorder="1" applyAlignment="1">
      <alignment horizontal="left"/>
    </xf>
    <xf numFmtId="40" fontId="1" fillId="0" borderId="3" xfId="0" applyNumberFormat="1" applyFont="1" applyBorder="1" applyAlignment="1">
      <alignment horizontal="left"/>
    </xf>
    <xf numFmtId="40" fontId="1" fillId="0" borderId="3" xfId="0" applyNumberFormat="1" applyFont="1" applyBorder="1" applyAlignment="1">
      <alignment horizontal="right"/>
    </xf>
    <xf numFmtId="49" fontId="1" fillId="0" borderId="0" xfId="0" applyNumberFormat="1" applyFont="1" applyAlignment="1">
      <alignment horizontal="center"/>
    </xf>
    <xf numFmtId="0" fontId="1" fillId="0" borderId="0" xfId="0" applyFont="1" applyAlignment="1">
      <alignment horizontal="center"/>
    </xf>
    <xf numFmtId="49" fontId="1" fillId="0" borderId="2" xfId="0" applyNumberFormat="1" applyFont="1" applyBorder="1" applyAlignment="1">
      <alignment horizontal="left"/>
    </xf>
    <xf numFmtId="49" fontId="1" fillId="0" borderId="2" xfId="0" applyNumberFormat="1" applyFont="1" applyBorder="1" applyAlignment="1">
      <alignment horizontal="center"/>
    </xf>
    <xf numFmtId="9" fontId="0" fillId="2" borderId="0" xfId="0" applyNumberFormat="1" applyFill="1" applyAlignment="1">
      <alignment horizontal="right"/>
    </xf>
    <xf numFmtId="0" fontId="0" fillId="2" borderId="0" xfId="0" applyFill="1" applyBorder="1" applyAlignment="1">
      <alignment horizontal="right"/>
    </xf>
    <xf numFmtId="40" fontId="1" fillId="2" borderId="0" xfId="0" applyNumberFormat="1" applyFont="1" applyFill="1" applyBorder="1" applyAlignment="1">
      <alignment horizontal="right"/>
    </xf>
    <xf numFmtId="9" fontId="3" fillId="2" borderId="0" xfId="1" applyNumberFormat="1" applyFont="1" applyFill="1" applyBorder="1" applyAlignment="1">
      <alignment horizontal="right"/>
    </xf>
    <xf numFmtId="40" fontId="1" fillId="0" borderId="6" xfId="0" applyNumberFormat="1" applyFont="1" applyBorder="1" applyAlignment="1">
      <alignment horizontal="right"/>
    </xf>
    <xf numFmtId="0" fontId="6" fillId="0" borderId="0" xfId="0" applyFont="1" applyAlignment="1">
      <alignment horizontal="center"/>
    </xf>
    <xf numFmtId="49" fontId="1" fillId="0" borderId="0" xfId="0" applyNumberFormat="1" applyFont="1" applyBorder="1" applyAlignment="1">
      <alignment horizontal="left"/>
    </xf>
    <xf numFmtId="40" fontId="1" fillId="0" borderId="0" xfId="0" applyNumberFormat="1" applyFont="1" applyBorder="1" applyAlignment="1">
      <alignment horizontal="left"/>
    </xf>
    <xf numFmtId="49" fontId="1" fillId="4" borderId="0" xfId="0" applyNumberFormat="1" applyFont="1" applyFill="1" applyAlignment="1">
      <alignment horizontal="center"/>
    </xf>
    <xf numFmtId="49" fontId="1" fillId="4" borderId="2" xfId="0" applyNumberFormat="1" applyFont="1" applyFill="1" applyBorder="1" applyAlignment="1">
      <alignment horizontal="center"/>
    </xf>
    <xf numFmtId="40" fontId="0" fillId="4" borderId="0" xfId="0" applyNumberFormat="1" applyFill="1" applyAlignment="1">
      <alignment horizontal="right"/>
    </xf>
    <xf numFmtId="9" fontId="0" fillId="4" borderId="0" xfId="0" applyNumberFormat="1" applyFill="1" applyAlignment="1">
      <alignment horizontal="right"/>
    </xf>
    <xf numFmtId="40" fontId="0" fillId="4" borderId="0" xfId="0" applyNumberFormat="1" applyFill="1" applyBorder="1" applyAlignment="1">
      <alignment horizontal="right"/>
    </xf>
    <xf numFmtId="40" fontId="1" fillId="4" borderId="0" xfId="0" applyNumberFormat="1" applyFont="1" applyFill="1" applyAlignment="1">
      <alignment horizontal="right"/>
    </xf>
    <xf numFmtId="9" fontId="1" fillId="4" borderId="0" xfId="0" applyNumberFormat="1" applyFont="1" applyFill="1" applyAlignment="1">
      <alignment horizontal="right"/>
    </xf>
    <xf numFmtId="40" fontId="0" fillId="4" borderId="3" xfId="0" applyNumberFormat="1" applyFill="1" applyBorder="1" applyAlignment="1">
      <alignment horizontal="right"/>
    </xf>
    <xf numFmtId="9" fontId="0" fillId="4" borderId="3" xfId="0" applyNumberFormat="1" applyFill="1" applyBorder="1" applyAlignment="1">
      <alignment horizontal="right"/>
    </xf>
    <xf numFmtId="40" fontId="1" fillId="4" borderId="0" xfId="0" applyNumberFormat="1" applyFont="1" applyFill="1" applyBorder="1" applyAlignment="1">
      <alignment horizontal="right"/>
    </xf>
    <xf numFmtId="40" fontId="1" fillId="4" borderId="6" xfId="0" applyNumberFormat="1" applyFont="1" applyFill="1" applyBorder="1" applyAlignment="1">
      <alignment horizontal="right"/>
    </xf>
    <xf numFmtId="9" fontId="1" fillId="4" borderId="6" xfId="0" applyNumberFormat="1" applyFont="1" applyFill="1" applyBorder="1" applyAlignment="1">
      <alignment horizontal="right"/>
    </xf>
    <xf numFmtId="49" fontId="1" fillId="0" borderId="9" xfId="0" applyNumberFormat="1" applyFont="1" applyBorder="1" applyAlignment="1">
      <alignment horizontal="left"/>
    </xf>
    <xf numFmtId="40" fontId="1" fillId="0" borderId="10" xfId="0" applyNumberFormat="1" applyFont="1" applyBorder="1" applyAlignment="1">
      <alignment horizontal="left"/>
    </xf>
    <xf numFmtId="40" fontId="1" fillId="0" borderId="10" xfId="0" applyNumberFormat="1" applyFont="1" applyBorder="1" applyAlignment="1">
      <alignment horizontal="right"/>
    </xf>
    <xf numFmtId="9" fontId="4" fillId="0" borderId="10" xfId="1" applyNumberFormat="1" applyFont="1" applyBorder="1" applyAlignment="1">
      <alignment horizontal="right"/>
    </xf>
    <xf numFmtId="9" fontId="1" fillId="0" borderId="11" xfId="0" applyNumberFormat="1" applyFont="1" applyBorder="1" applyAlignment="1">
      <alignment horizontal="right"/>
    </xf>
    <xf numFmtId="49" fontId="1" fillId="0" borderId="12" xfId="0" applyNumberFormat="1" applyFont="1" applyBorder="1" applyAlignment="1">
      <alignment horizontal="left"/>
    </xf>
    <xf numFmtId="49" fontId="1" fillId="0" borderId="13" xfId="0" applyNumberFormat="1" applyFont="1" applyBorder="1" applyAlignment="1">
      <alignment horizontal="left"/>
    </xf>
    <xf numFmtId="49" fontId="1" fillId="0" borderId="10" xfId="0" applyNumberFormat="1" applyFont="1" applyBorder="1" applyAlignment="1">
      <alignment horizontal="left"/>
    </xf>
    <xf numFmtId="49" fontId="1" fillId="4" borderId="11" xfId="0" applyNumberFormat="1" applyFont="1" applyFill="1" applyBorder="1" applyAlignment="1">
      <alignment horizontal="center"/>
    </xf>
    <xf numFmtId="49" fontId="1" fillId="4" borderId="5" xfId="0" applyNumberFormat="1" applyFont="1" applyFill="1" applyBorder="1" applyAlignment="1">
      <alignment horizontal="center"/>
    </xf>
    <xf numFmtId="49" fontId="1" fillId="5" borderId="14" xfId="0" applyNumberFormat="1" applyFont="1" applyFill="1" applyBorder="1" applyAlignment="1">
      <alignment horizontal="left"/>
    </xf>
    <xf numFmtId="40" fontId="1" fillId="5" borderId="7" xfId="0" applyNumberFormat="1" applyFont="1" applyFill="1" applyBorder="1" applyAlignment="1">
      <alignment horizontal="left"/>
    </xf>
    <xf numFmtId="40" fontId="1" fillId="5" borderId="7" xfId="0" applyNumberFormat="1" applyFont="1" applyFill="1" applyBorder="1" applyAlignment="1">
      <alignment horizontal="right"/>
    </xf>
    <xf numFmtId="49" fontId="1" fillId="4" borderId="16" xfId="0" applyNumberFormat="1" applyFont="1" applyFill="1" applyBorder="1" applyAlignment="1">
      <alignment horizontal="center"/>
    </xf>
    <xf numFmtId="49" fontId="1" fillId="0" borderId="19" xfId="0" applyNumberFormat="1" applyFont="1" applyBorder="1" applyAlignment="1">
      <alignment horizontal="center"/>
    </xf>
    <xf numFmtId="49" fontId="1" fillId="0" borderId="17" xfId="0" applyNumberFormat="1" applyFont="1" applyBorder="1" applyAlignment="1">
      <alignment horizontal="center"/>
    </xf>
    <xf numFmtId="40" fontId="0" fillId="0" borderId="19" xfId="0" applyNumberFormat="1" applyBorder="1" applyAlignment="1">
      <alignment horizontal="right"/>
    </xf>
    <xf numFmtId="9" fontId="3" fillId="0" borderId="19" xfId="1" applyNumberFormat="1" applyFont="1" applyBorder="1" applyAlignment="1">
      <alignment horizontal="right"/>
    </xf>
    <xf numFmtId="9" fontId="4" fillId="0" borderId="19" xfId="1" applyNumberFormat="1" applyFont="1" applyBorder="1" applyAlignment="1">
      <alignment horizontal="right"/>
    </xf>
    <xf numFmtId="9" fontId="3" fillId="0" borderId="21" xfId="1" applyNumberFormat="1" applyFont="1" applyBorder="1" applyAlignment="1">
      <alignment horizontal="right"/>
    </xf>
    <xf numFmtId="9" fontId="0" fillId="4" borderId="0" xfId="0" applyNumberFormat="1" applyFill="1" applyBorder="1" applyAlignment="1">
      <alignment horizontal="right"/>
    </xf>
    <xf numFmtId="0" fontId="0" fillId="2" borderId="0" xfId="0" applyFill="1" applyBorder="1"/>
    <xf numFmtId="9" fontId="0" fillId="2" borderId="0" xfId="0" applyNumberFormat="1" applyFill="1" applyBorder="1" applyAlignment="1">
      <alignment horizontal="right"/>
    </xf>
    <xf numFmtId="9" fontId="4" fillId="0" borderId="22" xfId="1" applyNumberFormat="1" applyFont="1" applyBorder="1" applyAlignment="1">
      <alignment horizontal="right"/>
    </xf>
    <xf numFmtId="49" fontId="0" fillId="4" borderId="0" xfId="0" applyNumberFormat="1" applyFill="1" applyAlignment="1">
      <alignment horizontal="center"/>
    </xf>
    <xf numFmtId="49" fontId="0" fillId="4" borderId="2" xfId="0" applyNumberFormat="1" applyFill="1" applyBorder="1" applyAlignment="1">
      <alignment horizontal="center"/>
    </xf>
    <xf numFmtId="0" fontId="0" fillId="4" borderId="0" xfId="0" applyFill="1" applyBorder="1" applyAlignment="1">
      <alignment horizontal="right"/>
    </xf>
    <xf numFmtId="40" fontId="0" fillId="2" borderId="0" xfId="0" applyNumberFormat="1" applyFill="1" applyBorder="1" applyAlignment="1">
      <alignment horizontal="right"/>
    </xf>
    <xf numFmtId="9" fontId="4" fillId="0" borderId="21" xfId="1" applyNumberFormat="1" applyFont="1" applyBorder="1" applyAlignment="1">
      <alignment horizontal="right"/>
    </xf>
    <xf numFmtId="40" fontId="1" fillId="4" borderId="3" xfId="0" applyNumberFormat="1" applyFont="1" applyFill="1" applyBorder="1" applyAlignment="1">
      <alignment horizontal="right"/>
    </xf>
    <xf numFmtId="9" fontId="1" fillId="4" borderId="3" xfId="0" applyNumberFormat="1" applyFont="1" applyFill="1" applyBorder="1" applyAlignment="1">
      <alignment horizontal="right"/>
    </xf>
    <xf numFmtId="0" fontId="0" fillId="0" borderId="3" xfId="0" applyBorder="1"/>
    <xf numFmtId="0" fontId="1" fillId="0" borderId="0" xfId="0" applyFont="1"/>
    <xf numFmtId="49" fontId="1" fillId="0" borderId="6" xfId="0" applyNumberFormat="1" applyFont="1" applyBorder="1" applyAlignment="1">
      <alignment horizontal="left"/>
    </xf>
    <xf numFmtId="40" fontId="1" fillId="0" borderId="6" xfId="0" applyNumberFormat="1" applyFont="1" applyBorder="1" applyAlignment="1">
      <alignment horizontal="left"/>
    </xf>
    <xf numFmtId="0" fontId="0" fillId="4" borderId="0" xfId="0" applyFill="1"/>
    <xf numFmtId="0" fontId="0" fillId="4" borderId="3" xfId="0" applyFill="1" applyBorder="1" applyAlignment="1">
      <alignment horizontal="right"/>
    </xf>
    <xf numFmtId="49" fontId="0" fillId="0" borderId="19" xfId="0" applyNumberFormat="1" applyBorder="1" applyAlignment="1">
      <alignment horizontal="center"/>
    </xf>
    <xf numFmtId="49" fontId="0" fillId="0" borderId="17" xfId="0" applyNumberFormat="1" applyBorder="1" applyAlignment="1">
      <alignment horizontal="center"/>
    </xf>
    <xf numFmtId="40" fontId="1" fillId="0" borderId="19" xfId="0" applyNumberFormat="1" applyFont="1" applyBorder="1" applyAlignment="1">
      <alignment horizontal="right"/>
    </xf>
    <xf numFmtId="0" fontId="0" fillId="2" borderId="3" xfId="0" applyFill="1" applyBorder="1" applyAlignment="1">
      <alignment horizontal="right"/>
    </xf>
    <xf numFmtId="9" fontId="0" fillId="2" borderId="3" xfId="0" applyNumberFormat="1" applyFill="1" applyBorder="1" applyAlignment="1">
      <alignment horizontal="right"/>
    </xf>
    <xf numFmtId="40" fontId="1" fillId="2" borderId="10" xfId="0" applyNumberFormat="1" applyFont="1" applyFill="1" applyBorder="1" applyAlignment="1">
      <alignment horizontal="right"/>
    </xf>
    <xf numFmtId="9" fontId="1" fillId="2" borderId="11" xfId="0" applyNumberFormat="1" applyFont="1" applyFill="1" applyBorder="1" applyAlignment="1">
      <alignment horizontal="right"/>
    </xf>
    <xf numFmtId="9" fontId="1" fillId="4" borderId="1" xfId="0" applyNumberFormat="1" applyFont="1" applyFill="1" applyBorder="1" applyAlignment="1">
      <alignment horizontal="right"/>
    </xf>
    <xf numFmtId="9" fontId="1" fillId="4" borderId="4" xfId="0" applyNumberFormat="1" applyFont="1" applyFill="1" applyBorder="1" applyAlignment="1">
      <alignment horizontal="right"/>
    </xf>
    <xf numFmtId="9" fontId="4" fillId="5" borderId="24" xfId="1" applyNumberFormat="1" applyFont="1" applyFill="1" applyBorder="1" applyAlignment="1">
      <alignment horizontal="right"/>
    </xf>
    <xf numFmtId="9" fontId="1" fillId="5" borderId="8" xfId="0" applyNumberFormat="1" applyFont="1" applyFill="1" applyBorder="1" applyAlignment="1">
      <alignment horizontal="right"/>
    </xf>
    <xf numFmtId="9" fontId="4" fillId="0" borderId="23" xfId="1" applyNumberFormat="1" applyFont="1" applyBorder="1" applyAlignment="1">
      <alignment horizontal="right"/>
    </xf>
    <xf numFmtId="40" fontId="1" fillId="4" borderId="10" xfId="0" applyNumberFormat="1" applyFont="1" applyFill="1" applyBorder="1" applyAlignment="1">
      <alignment horizontal="right"/>
    </xf>
    <xf numFmtId="9" fontId="1" fillId="4" borderId="11" xfId="0" applyNumberFormat="1" applyFont="1" applyFill="1" applyBorder="1" applyAlignment="1">
      <alignment horizontal="right"/>
    </xf>
    <xf numFmtId="9" fontId="5" fillId="0" borderId="0" xfId="0" applyNumberFormat="1" applyFont="1" applyAlignment="1">
      <alignment horizontal="right"/>
    </xf>
    <xf numFmtId="0" fontId="5" fillId="0" borderId="0" xfId="0" applyFont="1"/>
    <xf numFmtId="9" fontId="7" fillId="0" borderId="19" xfId="1" applyNumberFormat="1" applyFont="1" applyBorder="1" applyAlignment="1">
      <alignment horizontal="right"/>
    </xf>
    <xf numFmtId="40" fontId="0" fillId="4" borderId="0" xfId="0" applyNumberFormat="1" applyFill="1"/>
    <xf numFmtId="49" fontId="0" fillId="0" borderId="0" xfId="0" applyNumberFormat="1" applyBorder="1" applyAlignment="1">
      <alignment horizontal="center"/>
    </xf>
    <xf numFmtId="49" fontId="0" fillId="4" borderId="0" xfId="0" applyNumberFormat="1" applyFill="1" applyBorder="1" applyAlignment="1">
      <alignment horizontal="center"/>
    </xf>
    <xf numFmtId="49" fontId="1" fillId="0" borderId="0" xfId="0" applyNumberFormat="1" applyFont="1" applyAlignment="1">
      <alignment horizontal="right"/>
    </xf>
    <xf numFmtId="9" fontId="0" fillId="4" borderId="21" xfId="0" applyNumberFormat="1" applyFill="1" applyBorder="1" applyAlignment="1">
      <alignment horizontal="right"/>
    </xf>
    <xf numFmtId="9" fontId="1" fillId="0" borderId="1" xfId="0" applyNumberFormat="1" applyFont="1" applyBorder="1" applyAlignment="1">
      <alignment horizontal="right"/>
    </xf>
    <xf numFmtId="9" fontId="1" fillId="0" borderId="4" xfId="0" applyNumberFormat="1" applyFont="1" applyBorder="1" applyAlignment="1">
      <alignment horizontal="right"/>
    </xf>
    <xf numFmtId="9" fontId="4" fillId="0" borderId="6" xfId="1" applyNumberFormat="1" applyFont="1" applyBorder="1" applyAlignment="1">
      <alignment horizontal="right"/>
    </xf>
    <xf numFmtId="9" fontId="4" fillId="0" borderId="3" xfId="1" applyNumberFormat="1" applyFont="1" applyBorder="1" applyAlignment="1">
      <alignment horizontal="right"/>
    </xf>
    <xf numFmtId="9" fontId="4" fillId="5" borderId="7" xfId="1" applyNumberFormat="1" applyFont="1" applyFill="1" applyBorder="1" applyAlignment="1">
      <alignment horizontal="right"/>
    </xf>
    <xf numFmtId="49" fontId="1" fillId="4" borderId="18" xfId="0" applyNumberFormat="1" applyFont="1" applyFill="1" applyBorder="1" applyAlignment="1">
      <alignment horizontal="center"/>
    </xf>
    <xf numFmtId="40" fontId="0" fillId="4" borderId="18" xfId="0" applyNumberFormat="1" applyFill="1" applyBorder="1" applyAlignment="1">
      <alignment horizontal="right"/>
    </xf>
    <xf numFmtId="40" fontId="0" fillId="4" borderId="20" xfId="0" applyNumberFormat="1" applyFill="1" applyBorder="1" applyAlignment="1">
      <alignment horizontal="right"/>
    </xf>
    <xf numFmtId="40" fontId="1" fillId="4" borderId="18" xfId="0" applyNumberFormat="1" applyFont="1" applyFill="1" applyBorder="1" applyAlignment="1">
      <alignment horizontal="right"/>
    </xf>
    <xf numFmtId="0" fontId="0" fillId="4" borderId="20" xfId="0" applyFill="1" applyBorder="1" applyAlignment="1">
      <alignment horizontal="right"/>
    </xf>
    <xf numFmtId="40" fontId="1" fillId="4" borderId="26" xfId="0" applyNumberFormat="1" applyFont="1" applyFill="1" applyBorder="1" applyAlignment="1">
      <alignment horizontal="right"/>
    </xf>
    <xf numFmtId="0" fontId="0" fillId="0" borderId="18" xfId="0" applyBorder="1" applyAlignment="1">
      <alignment horizontal="right"/>
    </xf>
    <xf numFmtId="40" fontId="1" fillId="4" borderId="20" xfId="0" applyNumberFormat="1" applyFont="1" applyFill="1" applyBorder="1" applyAlignment="1">
      <alignment horizontal="right"/>
    </xf>
    <xf numFmtId="40" fontId="1" fillId="5" borderId="25" xfId="0" applyNumberFormat="1" applyFont="1" applyFill="1" applyBorder="1" applyAlignment="1">
      <alignment horizontal="right"/>
    </xf>
    <xf numFmtId="40" fontId="1" fillId="4" borderId="27" xfId="0" applyNumberFormat="1" applyFont="1" applyFill="1" applyBorder="1" applyAlignment="1">
      <alignment horizontal="right"/>
    </xf>
    <xf numFmtId="40" fontId="0" fillId="6" borderId="0" xfId="0" applyNumberFormat="1" applyFill="1" applyAlignment="1">
      <alignment horizontal="right"/>
    </xf>
    <xf numFmtId="40" fontId="1" fillId="5" borderId="29" xfId="0" applyNumberFormat="1" applyFont="1" applyFill="1" applyBorder="1" applyAlignment="1">
      <alignment horizontal="right"/>
    </xf>
    <xf numFmtId="9" fontId="4" fillId="5" borderId="30" xfId="1" applyNumberFormat="1" applyFont="1" applyFill="1" applyBorder="1" applyAlignment="1">
      <alignment horizontal="right"/>
    </xf>
    <xf numFmtId="9" fontId="1" fillId="5" borderId="31" xfId="0" applyNumberFormat="1" applyFont="1" applyFill="1" applyBorder="1" applyAlignment="1">
      <alignment horizontal="right"/>
    </xf>
    <xf numFmtId="49" fontId="1" fillId="5" borderId="28" xfId="0" applyNumberFormat="1" applyFont="1" applyFill="1" applyBorder="1" applyAlignment="1">
      <alignment horizontal="left"/>
    </xf>
    <xf numFmtId="40" fontId="1" fillId="5" borderId="29" xfId="0" applyNumberFormat="1" applyFont="1" applyFill="1" applyBorder="1" applyAlignment="1">
      <alignment horizontal="left"/>
    </xf>
    <xf numFmtId="49" fontId="1" fillId="2" borderId="12" xfId="0" applyNumberFormat="1" applyFont="1" applyFill="1" applyBorder="1" applyAlignment="1">
      <alignment horizontal="left"/>
    </xf>
    <xf numFmtId="40" fontId="1" fillId="2" borderId="0" xfId="0" applyNumberFormat="1" applyFont="1" applyFill="1" applyBorder="1" applyAlignment="1">
      <alignment horizontal="left"/>
    </xf>
    <xf numFmtId="9" fontId="4" fillId="2" borderId="19" xfId="1" applyNumberFormat="1" applyFont="1" applyFill="1" applyBorder="1" applyAlignment="1">
      <alignment horizontal="right"/>
    </xf>
    <xf numFmtId="40" fontId="1" fillId="6" borderId="0" xfId="0" applyNumberFormat="1" applyFont="1" applyFill="1" applyBorder="1" applyAlignment="1">
      <alignment horizontal="right"/>
    </xf>
    <xf numFmtId="9" fontId="1" fillId="6" borderId="1" xfId="0" applyNumberFormat="1" applyFont="1" applyFill="1" applyBorder="1" applyAlignment="1">
      <alignment horizontal="right"/>
    </xf>
    <xf numFmtId="40" fontId="1" fillId="6" borderId="3" xfId="0" applyNumberFormat="1" applyFont="1" applyFill="1" applyBorder="1" applyAlignment="1">
      <alignment horizontal="right"/>
    </xf>
    <xf numFmtId="9" fontId="1" fillId="6" borderId="4" xfId="0" applyNumberFormat="1" applyFont="1" applyFill="1" applyBorder="1" applyAlignment="1">
      <alignment horizontal="right"/>
    </xf>
    <xf numFmtId="0" fontId="0" fillId="6" borderId="0" xfId="0" applyFill="1"/>
    <xf numFmtId="49" fontId="0" fillId="6" borderId="0" xfId="0" applyNumberFormat="1" applyFill="1" applyAlignment="1">
      <alignment horizontal="center"/>
    </xf>
    <xf numFmtId="0" fontId="1" fillId="0" borderId="0" xfId="0" applyFont="1" applyAlignment="1">
      <alignment horizontal="center"/>
    </xf>
    <xf numFmtId="0" fontId="6" fillId="0" borderId="0" xfId="0" applyFont="1" applyAlignment="1">
      <alignment horizontal="center"/>
    </xf>
    <xf numFmtId="49" fontId="0" fillId="0" borderId="33" xfId="0" applyNumberFormat="1" applyBorder="1" applyAlignment="1">
      <alignment horizontal="left"/>
    </xf>
    <xf numFmtId="49" fontId="0" fillId="0" borderId="37" xfId="0" applyNumberFormat="1" applyBorder="1" applyAlignment="1">
      <alignment horizontal="left"/>
    </xf>
    <xf numFmtId="49" fontId="0" fillId="0" borderId="39" xfId="0" applyNumberFormat="1" applyBorder="1" applyAlignment="1">
      <alignment horizontal="left"/>
    </xf>
    <xf numFmtId="49" fontId="0" fillId="6" borderId="34" xfId="0" applyNumberFormat="1" applyFill="1" applyBorder="1" applyAlignment="1">
      <alignment horizontal="left"/>
    </xf>
    <xf numFmtId="49" fontId="0" fillId="6" borderId="32" xfId="0" applyNumberFormat="1" applyFill="1" applyBorder="1" applyAlignment="1">
      <alignment horizontal="left"/>
    </xf>
    <xf numFmtId="49" fontId="0" fillId="6" borderId="37" xfId="0" applyNumberFormat="1" applyFill="1" applyBorder="1" applyAlignment="1">
      <alignment horizontal="left"/>
    </xf>
    <xf numFmtId="49" fontId="0" fillId="6" borderId="0" xfId="0" applyNumberFormat="1" applyFill="1" applyBorder="1" applyAlignment="1">
      <alignment horizontal="left"/>
    </xf>
    <xf numFmtId="49" fontId="0" fillId="6" borderId="0" xfId="0" applyNumberFormat="1" applyFill="1" applyAlignment="1">
      <alignment horizontal="left"/>
    </xf>
    <xf numFmtId="49" fontId="0" fillId="6" borderId="3" xfId="0" applyNumberFormat="1" applyFill="1" applyBorder="1" applyAlignment="1">
      <alignment horizontal="left"/>
    </xf>
    <xf numFmtId="49" fontId="1" fillId="6" borderId="0" xfId="0" applyNumberFormat="1" applyFont="1" applyFill="1" applyAlignment="1">
      <alignment horizontal="left"/>
    </xf>
    <xf numFmtId="40" fontId="1" fillId="6" borderId="0" xfId="0" applyNumberFormat="1" applyFont="1" applyFill="1" applyAlignment="1">
      <alignment horizontal="left"/>
    </xf>
    <xf numFmtId="49" fontId="1" fillId="3" borderId="3" xfId="0" applyNumberFormat="1" applyFont="1" applyFill="1" applyBorder="1" applyAlignment="1">
      <alignment horizontal="left"/>
    </xf>
    <xf numFmtId="40" fontId="1" fillId="3" borderId="3" xfId="0" applyNumberFormat="1" applyFont="1" applyFill="1" applyBorder="1" applyAlignment="1">
      <alignment horizontal="left"/>
    </xf>
    <xf numFmtId="0" fontId="0" fillId="3" borderId="0" xfId="0" applyFill="1"/>
    <xf numFmtId="49" fontId="1" fillId="7" borderId="3" xfId="0" applyNumberFormat="1" applyFont="1" applyFill="1" applyBorder="1" applyAlignment="1">
      <alignment horizontal="left"/>
    </xf>
    <xf numFmtId="40" fontId="1" fillId="7" borderId="3" xfId="0" applyNumberFormat="1" applyFont="1" applyFill="1" applyBorder="1" applyAlignment="1">
      <alignment horizontal="left"/>
    </xf>
    <xf numFmtId="0" fontId="0" fillId="7" borderId="0" xfId="0" applyFill="1"/>
    <xf numFmtId="49" fontId="1" fillId="7" borderId="0" xfId="0" applyNumberFormat="1" applyFont="1" applyFill="1" applyAlignment="1">
      <alignment horizontal="left"/>
    </xf>
    <xf numFmtId="40" fontId="1" fillId="7" borderId="0" xfId="0" applyNumberFormat="1" applyFont="1" applyFill="1" applyAlignment="1">
      <alignment horizontal="left"/>
    </xf>
    <xf numFmtId="49" fontId="1" fillId="8" borderId="0" xfId="0" applyNumberFormat="1" applyFont="1" applyFill="1" applyAlignment="1">
      <alignment horizontal="left"/>
    </xf>
    <xf numFmtId="40" fontId="0" fillId="8" borderId="0" xfId="0" applyNumberFormat="1" applyFill="1" applyAlignment="1">
      <alignment horizontal="left"/>
    </xf>
    <xf numFmtId="0" fontId="0" fillId="8" borderId="0" xfId="0" applyFill="1"/>
    <xf numFmtId="49" fontId="0" fillId="8" borderId="0" xfId="0" applyNumberFormat="1" applyFill="1" applyAlignment="1">
      <alignment horizontal="left"/>
    </xf>
    <xf numFmtId="40" fontId="1" fillId="8" borderId="0" xfId="0" applyNumberFormat="1" applyFont="1" applyFill="1" applyAlignment="1">
      <alignment horizontal="left"/>
    </xf>
    <xf numFmtId="49" fontId="1" fillId="8" borderId="2" xfId="0" applyNumberFormat="1" applyFont="1" applyFill="1" applyBorder="1" applyAlignment="1">
      <alignment horizontal="left"/>
    </xf>
    <xf numFmtId="49" fontId="1" fillId="8" borderId="2" xfId="0" applyNumberFormat="1" applyFont="1" applyFill="1" applyBorder="1" applyAlignment="1">
      <alignment horizontal="center"/>
    </xf>
    <xf numFmtId="38" fontId="0" fillId="0" borderId="0" xfId="0" applyNumberFormat="1" applyAlignment="1">
      <alignment horizontal="right"/>
    </xf>
    <xf numFmtId="38" fontId="1" fillId="6" borderId="0" xfId="0" applyNumberFormat="1" applyFont="1" applyFill="1" applyAlignment="1">
      <alignment horizontal="right"/>
    </xf>
    <xf numFmtId="38" fontId="1" fillId="0" borderId="0" xfId="0" applyNumberFormat="1" applyFont="1" applyAlignment="1">
      <alignment horizontal="center"/>
    </xf>
    <xf numFmtId="38" fontId="1" fillId="0" borderId="19" xfId="0" applyNumberFormat="1" applyFont="1" applyBorder="1" applyAlignment="1">
      <alignment horizontal="center"/>
    </xf>
    <xf numFmtId="38" fontId="1" fillId="4" borderId="0" xfId="0" applyNumberFormat="1" applyFont="1" applyFill="1" applyAlignment="1">
      <alignment horizontal="center"/>
    </xf>
    <xf numFmtId="38" fontId="1" fillId="0" borderId="2" xfId="0" applyNumberFormat="1" applyFont="1" applyBorder="1" applyAlignment="1">
      <alignment horizontal="center"/>
    </xf>
    <xf numFmtId="38" fontId="1" fillId="0" borderId="17" xfId="0" applyNumberFormat="1" applyFont="1" applyBorder="1" applyAlignment="1">
      <alignment horizontal="center"/>
    </xf>
    <xf numFmtId="38" fontId="1" fillId="4" borderId="2" xfId="0" applyNumberFormat="1" applyFont="1" applyFill="1" applyBorder="1" applyAlignment="1">
      <alignment horizontal="center"/>
    </xf>
    <xf numFmtId="38" fontId="0" fillId="0" borderId="19" xfId="0" applyNumberFormat="1" applyBorder="1" applyAlignment="1">
      <alignment horizontal="right"/>
    </xf>
    <xf numFmtId="38" fontId="0" fillId="4" borderId="0" xfId="0" applyNumberFormat="1" applyFill="1" applyAlignment="1">
      <alignment horizontal="right"/>
    </xf>
    <xf numFmtId="38" fontId="0" fillId="6" borderId="32" xfId="0" applyNumberFormat="1" applyFill="1" applyBorder="1" applyAlignment="1">
      <alignment horizontal="right"/>
    </xf>
    <xf numFmtId="38" fontId="3" fillId="6" borderId="35" xfId="1" applyNumberFormat="1" applyFont="1" applyFill="1" applyBorder="1" applyAlignment="1">
      <alignment horizontal="right"/>
    </xf>
    <xf numFmtId="38" fontId="0" fillId="0" borderId="0" xfId="0" applyNumberFormat="1" applyBorder="1" applyAlignment="1">
      <alignment horizontal="right"/>
    </xf>
    <xf numFmtId="38" fontId="3" fillId="0" borderId="19" xfId="1" applyNumberFormat="1" applyFont="1" applyBorder="1" applyAlignment="1">
      <alignment horizontal="right"/>
    </xf>
    <xf numFmtId="38" fontId="0" fillId="6" borderId="0" xfId="0" applyNumberFormat="1" applyFill="1" applyBorder="1" applyAlignment="1">
      <alignment horizontal="right"/>
    </xf>
    <xf numFmtId="38" fontId="3" fillId="6" borderId="19" xfId="1" applyNumberFormat="1" applyFont="1" applyFill="1" applyBorder="1" applyAlignment="1">
      <alignment horizontal="right"/>
    </xf>
    <xf numFmtId="38" fontId="0" fillId="4" borderId="0" xfId="0" applyNumberFormat="1" applyFill="1" applyBorder="1" applyAlignment="1">
      <alignment horizontal="right"/>
    </xf>
    <xf numFmtId="38" fontId="0" fillId="0" borderId="33" xfId="0" applyNumberFormat="1" applyBorder="1" applyAlignment="1">
      <alignment horizontal="right"/>
    </xf>
    <xf numFmtId="38" fontId="3" fillId="0" borderId="40" xfId="1" applyNumberFormat="1" applyFont="1" applyBorder="1" applyAlignment="1">
      <alignment horizontal="right"/>
    </xf>
    <xf numFmtId="38" fontId="0" fillId="4" borderId="33" xfId="0" applyNumberFormat="1" applyFill="1" applyBorder="1" applyAlignment="1">
      <alignment horizontal="right"/>
    </xf>
    <xf numFmtId="38" fontId="1" fillId="7" borderId="3" xfId="0" applyNumberFormat="1" applyFont="1" applyFill="1" applyBorder="1" applyAlignment="1">
      <alignment horizontal="right"/>
    </xf>
    <xf numFmtId="38" fontId="4" fillId="7" borderId="21" xfId="1" applyNumberFormat="1" applyFont="1" applyFill="1" applyBorder="1" applyAlignment="1">
      <alignment horizontal="right"/>
    </xf>
    <xf numFmtId="38" fontId="3" fillId="0" borderId="0" xfId="1" applyNumberFormat="1" applyFont="1" applyBorder="1" applyAlignment="1">
      <alignment horizontal="right"/>
    </xf>
    <xf numFmtId="38" fontId="6" fillId="0" borderId="0" xfId="0" applyNumberFormat="1" applyFont="1" applyAlignment="1">
      <alignment horizontal="center"/>
    </xf>
    <xf numFmtId="38" fontId="0" fillId="0" borderId="3" xfId="0" applyNumberFormat="1" applyBorder="1" applyAlignment="1">
      <alignment horizontal="right"/>
    </xf>
    <xf numFmtId="38" fontId="3" fillId="0" borderId="21" xfId="1" applyNumberFormat="1" applyFont="1" applyBorder="1" applyAlignment="1">
      <alignment horizontal="right"/>
    </xf>
    <xf numFmtId="38" fontId="0" fillId="4" borderId="3" xfId="0" applyNumberFormat="1" applyFill="1" applyBorder="1" applyAlignment="1">
      <alignment horizontal="right"/>
    </xf>
    <xf numFmtId="38" fontId="1" fillId="7" borderId="0" xfId="0" applyNumberFormat="1" applyFont="1" applyFill="1" applyAlignment="1">
      <alignment horizontal="right"/>
    </xf>
    <xf numFmtId="38" fontId="3" fillId="7" borderId="21" xfId="1" applyNumberFormat="1" applyFont="1" applyFill="1" applyBorder="1" applyAlignment="1">
      <alignment horizontal="right"/>
    </xf>
    <xf numFmtId="38" fontId="0" fillId="0" borderId="0" xfId="0" applyNumberFormat="1"/>
    <xf numFmtId="38" fontId="0" fillId="0" borderId="0" xfId="0" applyNumberFormat="1" applyBorder="1"/>
    <xf numFmtId="38" fontId="0" fillId="4" borderId="0" xfId="0" applyNumberFormat="1" applyFill="1" applyBorder="1"/>
    <xf numFmtId="38" fontId="0" fillId="8" borderId="0" xfId="0" applyNumberFormat="1" applyFill="1" applyAlignment="1">
      <alignment horizontal="right"/>
    </xf>
    <xf numFmtId="38" fontId="0" fillId="8" borderId="0" xfId="0" applyNumberFormat="1" applyFill="1" applyBorder="1" applyAlignment="1">
      <alignment horizontal="right"/>
    </xf>
    <xf numFmtId="38" fontId="3" fillId="8" borderId="19" xfId="1" applyNumberFormat="1" applyFont="1" applyFill="1" applyBorder="1" applyAlignment="1">
      <alignment horizontal="right"/>
    </xf>
    <xf numFmtId="38" fontId="0" fillId="6" borderId="0" xfId="0" applyNumberFormat="1" applyFill="1" applyAlignment="1">
      <alignment horizontal="right"/>
    </xf>
    <xf numFmtId="38" fontId="0" fillId="6" borderId="3" xfId="0" applyNumberFormat="1" applyFill="1" applyBorder="1" applyAlignment="1">
      <alignment horizontal="right"/>
    </xf>
    <xf numFmtId="38" fontId="3" fillId="6" borderId="21" xfId="1" applyNumberFormat="1" applyFont="1" applyFill="1" applyBorder="1" applyAlignment="1">
      <alignment horizontal="right"/>
    </xf>
    <xf numFmtId="38" fontId="4" fillId="7" borderId="19" xfId="1" applyNumberFormat="1" applyFont="1" applyFill="1" applyBorder="1" applyAlignment="1">
      <alignment horizontal="right"/>
    </xf>
    <xf numFmtId="38" fontId="3" fillId="2" borderId="0" xfId="1" applyNumberFormat="1" applyFont="1" applyFill="1" applyBorder="1" applyAlignment="1">
      <alignment horizontal="right"/>
    </xf>
    <xf numFmtId="38" fontId="0" fillId="2" borderId="0" xfId="0" applyNumberFormat="1" applyFill="1" applyBorder="1"/>
    <xf numFmtId="38" fontId="1" fillId="8" borderId="2" xfId="0" applyNumberFormat="1" applyFont="1" applyFill="1" applyBorder="1" applyAlignment="1">
      <alignment horizontal="center"/>
    </xf>
    <xf numFmtId="38" fontId="1" fillId="8" borderId="17" xfId="0" applyNumberFormat="1" applyFont="1" applyFill="1" applyBorder="1" applyAlignment="1">
      <alignment horizontal="center"/>
    </xf>
    <xf numFmtId="38" fontId="1" fillId="7" borderId="0" xfId="0" applyNumberFormat="1" applyFont="1" applyFill="1" applyBorder="1" applyAlignment="1">
      <alignment horizontal="right"/>
    </xf>
    <xf numFmtId="38" fontId="1" fillId="3" borderId="3" xfId="0" applyNumberFormat="1" applyFont="1" applyFill="1" applyBorder="1" applyAlignment="1">
      <alignment horizontal="right"/>
    </xf>
    <xf numFmtId="38" fontId="4" fillId="3" borderId="22" xfId="1" applyNumberFormat="1" applyFont="1" applyFill="1" applyBorder="1" applyAlignment="1">
      <alignment horizontal="right"/>
    </xf>
    <xf numFmtId="38" fontId="1" fillId="0" borderId="0" xfId="0" applyNumberFormat="1" applyFont="1" applyBorder="1" applyAlignment="1">
      <alignment horizontal="right"/>
    </xf>
    <xf numFmtId="38" fontId="4" fillId="0" borderId="0" xfId="1" applyNumberFormat="1" applyFont="1" applyBorder="1" applyAlignment="1">
      <alignment horizontal="right"/>
    </xf>
    <xf numFmtId="38" fontId="1" fillId="2" borderId="0" xfId="0" applyNumberFormat="1" applyFont="1" applyFill="1" applyBorder="1" applyAlignment="1">
      <alignment horizontal="right"/>
    </xf>
    <xf numFmtId="38" fontId="1" fillId="0" borderId="10" xfId="0" applyNumberFormat="1" applyFont="1" applyBorder="1" applyAlignment="1">
      <alignment horizontal="center"/>
    </xf>
    <xf numFmtId="38" fontId="1" fillId="0" borderId="23" xfId="0" applyNumberFormat="1" applyFont="1" applyBorder="1" applyAlignment="1">
      <alignment horizontal="center"/>
    </xf>
    <xf numFmtId="38" fontId="1" fillId="4" borderId="10" xfId="0" applyNumberFormat="1" applyFont="1" applyFill="1" applyBorder="1" applyAlignment="1">
      <alignment horizontal="center"/>
    </xf>
    <xf numFmtId="38" fontId="1" fillId="0" borderId="3" xfId="0" applyNumberFormat="1" applyFont="1" applyBorder="1" applyAlignment="1">
      <alignment horizontal="right"/>
    </xf>
    <xf numFmtId="38" fontId="1" fillId="5" borderId="7" xfId="0" applyNumberFormat="1" applyFont="1" applyFill="1" applyBorder="1" applyAlignment="1">
      <alignment horizontal="right"/>
    </xf>
    <xf numFmtId="38" fontId="3" fillId="5" borderId="24" xfId="1" applyNumberFormat="1" applyFont="1" applyFill="1" applyBorder="1" applyAlignment="1">
      <alignment horizontal="right"/>
    </xf>
    <xf numFmtId="40" fontId="0" fillId="4" borderId="0" xfId="0" applyNumberFormat="1" applyFill="1" applyAlignment="1">
      <alignment horizontal="center"/>
    </xf>
    <xf numFmtId="9" fontId="0" fillId="6" borderId="36" xfId="0" applyNumberFormat="1" applyFill="1" applyBorder="1" applyAlignment="1">
      <alignment horizontal="center"/>
    </xf>
    <xf numFmtId="9" fontId="0" fillId="4" borderId="38" xfId="0" applyNumberFormat="1" applyFill="1" applyBorder="1" applyAlignment="1">
      <alignment horizontal="center"/>
    </xf>
    <xf numFmtId="9" fontId="0" fillId="6" borderId="38" xfId="0" applyNumberFormat="1" applyFill="1" applyBorder="1" applyAlignment="1">
      <alignment horizontal="center"/>
    </xf>
    <xf numFmtId="9" fontId="0" fillId="4" borderId="41" xfId="0" applyNumberFormat="1" applyFill="1" applyBorder="1" applyAlignment="1">
      <alignment horizontal="center"/>
    </xf>
    <xf numFmtId="9" fontId="1" fillId="7" borderId="3" xfId="0" applyNumberFormat="1" applyFont="1" applyFill="1" applyBorder="1" applyAlignment="1">
      <alignment horizontal="center"/>
    </xf>
    <xf numFmtId="9" fontId="0" fillId="0" borderId="0" xfId="0" applyNumberFormat="1" applyAlignment="1">
      <alignment horizontal="center"/>
    </xf>
    <xf numFmtId="9" fontId="0" fillId="4" borderId="0" xfId="0" applyNumberFormat="1" applyFill="1" applyAlignment="1">
      <alignment horizontal="center"/>
    </xf>
    <xf numFmtId="9" fontId="0" fillId="4" borderId="3" xfId="0" applyNumberFormat="1" applyFill="1" applyBorder="1" applyAlignment="1">
      <alignment horizontal="center"/>
    </xf>
    <xf numFmtId="9" fontId="1" fillId="7" borderId="0" xfId="0" applyNumberFormat="1" applyFont="1" applyFill="1" applyAlignment="1">
      <alignment horizontal="center"/>
    </xf>
    <xf numFmtId="9" fontId="0" fillId="8" borderId="0" xfId="0" applyNumberFormat="1" applyFill="1" applyAlignment="1">
      <alignment horizontal="center"/>
    </xf>
    <xf numFmtId="9" fontId="0" fillId="6" borderId="0" xfId="0" applyNumberFormat="1" applyFill="1" applyAlignment="1">
      <alignment horizontal="center"/>
    </xf>
    <xf numFmtId="9" fontId="0" fillId="6" borderId="3" xfId="0" applyNumberFormat="1" applyFill="1" applyBorder="1" applyAlignment="1">
      <alignment horizontal="center"/>
    </xf>
    <xf numFmtId="9" fontId="0" fillId="2" borderId="0" xfId="0" applyNumberFormat="1" applyFill="1" applyBorder="1" applyAlignment="1">
      <alignment horizontal="center"/>
    </xf>
    <xf numFmtId="9" fontId="0" fillId="7" borderId="0" xfId="0" applyNumberFormat="1" applyFill="1" applyAlignment="1">
      <alignment horizontal="center"/>
    </xf>
    <xf numFmtId="9" fontId="0" fillId="2" borderId="0" xfId="0" applyNumberFormat="1" applyFill="1" applyAlignment="1">
      <alignment horizontal="center"/>
    </xf>
    <xf numFmtId="9" fontId="0" fillId="0" borderId="3" xfId="0" applyNumberFormat="1" applyBorder="1" applyAlignment="1">
      <alignment horizontal="center"/>
    </xf>
    <xf numFmtId="9" fontId="1" fillId="3" borderId="6" xfId="0" applyNumberFormat="1" applyFont="1" applyFill="1" applyBorder="1" applyAlignment="1">
      <alignment horizontal="center"/>
    </xf>
    <xf numFmtId="9" fontId="1" fillId="2" borderId="0" xfId="0" applyNumberFormat="1" applyFont="1" applyFill="1" applyBorder="1" applyAlignment="1">
      <alignment horizontal="center"/>
    </xf>
    <xf numFmtId="9" fontId="0" fillId="0" borderId="1" xfId="0" applyNumberFormat="1" applyBorder="1" applyAlignment="1">
      <alignment horizontal="center"/>
    </xf>
    <xf numFmtId="9" fontId="0" fillId="0" borderId="4" xfId="0" applyNumberFormat="1" applyBorder="1" applyAlignment="1">
      <alignment horizontal="center"/>
    </xf>
    <xf numFmtId="10" fontId="1" fillId="0" borderId="0" xfId="0" applyNumberFormat="1" applyFont="1" applyBorder="1" applyAlignment="1">
      <alignment horizontal="center"/>
    </xf>
    <xf numFmtId="9" fontId="0" fillId="5" borderId="8" xfId="0" applyNumberFormat="1" applyFill="1" applyBorder="1" applyAlignment="1">
      <alignment horizontal="center"/>
    </xf>
    <xf numFmtId="9" fontId="0" fillId="0" borderId="0" xfId="0" applyNumberForma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Fill="1"/>
    <xf numFmtId="0" fontId="12" fillId="3" borderId="0" xfId="0" applyFont="1" applyFill="1"/>
    <xf numFmtId="9" fontId="13" fillId="6" borderId="0" xfId="5" applyFont="1" applyFill="1"/>
    <xf numFmtId="0" fontId="11" fillId="0" borderId="0" xfId="0" applyFont="1" applyFill="1"/>
    <xf numFmtId="49" fontId="1" fillId="0" borderId="15" xfId="0" applyNumberFormat="1" applyFont="1" applyBorder="1" applyAlignment="1">
      <alignment horizontal="center"/>
    </xf>
    <xf numFmtId="49" fontId="1" fillId="0" borderId="2" xfId="0" applyNumberFormat="1" applyFont="1" applyBorder="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cellXfs>
  <cellStyles count="6">
    <cellStyle name="Normal" xfId="0" builtinId="0"/>
    <cellStyle name="Normal 2" xfId="1" xr:uid="{710EC10E-0495-4B81-BD62-8BBF97587388}"/>
    <cellStyle name="Normal 3" xfId="3" xr:uid="{C7770A88-B4D7-4B3E-95D6-F37E85B88734}"/>
    <cellStyle name="Percent" xfId="5" builtinId="5"/>
    <cellStyle name="Percent 2" xfId="2" xr:uid="{3F067314-06AC-49F9-A523-2BAF941E4F5B}"/>
    <cellStyle name="Percent 3" xfId="4" xr:uid="{9AA275BB-9623-4290-A7DF-68028C4371D9}"/>
  </cellStyles>
  <dxfs count="0"/>
  <tableStyles count="0" defaultTableStyle="TableStyleMedium2" defaultPivotStyle="PivotStyleLight16"/>
  <colors>
    <mruColors>
      <color rgb="FFE1CCF0"/>
      <color rgb="FFF8F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DD55-893C-4BAE-BCA0-B520B8539CF9}">
  <dimension ref="A1:CM447"/>
  <sheetViews>
    <sheetView tabSelected="1" topLeftCell="A19" zoomScale="90" zoomScaleNormal="90" workbookViewId="0">
      <selection activeCell="H50" sqref="H50"/>
    </sheetView>
  </sheetViews>
  <sheetFormatPr defaultRowHeight="15" x14ac:dyDescent="0.25"/>
  <cols>
    <col min="1" max="1" width="18.28515625" customWidth="1"/>
    <col min="2" max="2" width="42.28515625" customWidth="1"/>
    <col min="3" max="3" width="17.85546875" style="210" customWidth="1"/>
    <col min="4" max="4" width="17.28515625" style="210" bestFit="1" customWidth="1"/>
    <col min="5" max="5" width="17" style="210" customWidth="1"/>
    <col min="6" max="6" width="18.42578125" style="210" customWidth="1"/>
    <col min="7" max="7" width="10.85546875" style="210" customWidth="1"/>
    <col min="8" max="8" width="18" style="210" bestFit="1" customWidth="1"/>
    <col min="9" max="9" width="15.28515625" style="261" customWidth="1"/>
  </cols>
  <sheetData>
    <row r="1" spans="1:10" ht="15.75" x14ac:dyDescent="0.25">
      <c r="A1" s="270" t="s">
        <v>0</v>
      </c>
      <c r="B1" s="270"/>
      <c r="C1" s="270"/>
      <c r="D1" s="270"/>
      <c r="E1" s="270"/>
      <c r="F1" s="270"/>
      <c r="G1" s="270"/>
      <c r="H1" s="270"/>
      <c r="I1" s="270"/>
    </row>
    <row r="2" spans="1:10" ht="15.75" x14ac:dyDescent="0.25">
      <c r="A2" s="270" t="s">
        <v>1</v>
      </c>
      <c r="B2" s="270"/>
      <c r="C2" s="270"/>
      <c r="D2" s="270"/>
      <c r="E2" s="270"/>
      <c r="F2" s="270"/>
      <c r="G2" s="270"/>
      <c r="H2" s="270"/>
      <c r="I2" s="270"/>
    </row>
    <row r="3" spans="1:10" ht="15.75" x14ac:dyDescent="0.25">
      <c r="A3" s="271" t="s">
        <v>2</v>
      </c>
      <c r="B3" s="271"/>
      <c r="C3" s="271"/>
      <c r="D3" s="271"/>
      <c r="E3" s="271"/>
      <c r="F3" s="271"/>
      <c r="G3" s="271"/>
      <c r="H3" s="271"/>
      <c r="I3" s="271"/>
    </row>
    <row r="4" spans="1:10" x14ac:dyDescent="0.25">
      <c r="A4" s="2" t="s">
        <v>3</v>
      </c>
      <c r="B4" s="2" t="s">
        <v>3</v>
      </c>
      <c r="C4" s="181" t="s">
        <v>3</v>
      </c>
      <c r="D4" s="181"/>
      <c r="E4" s="181" t="s">
        <v>3</v>
      </c>
      <c r="F4" s="181"/>
      <c r="G4" s="181"/>
      <c r="H4" s="182" t="s">
        <v>878</v>
      </c>
      <c r="I4" s="13" t="s">
        <v>3</v>
      </c>
    </row>
    <row r="5" spans="1:10" s="8" customFormat="1" x14ac:dyDescent="0.25">
      <c r="A5" s="9"/>
      <c r="B5" s="9"/>
      <c r="C5" s="181"/>
      <c r="D5" s="181"/>
      <c r="E5" s="181"/>
      <c r="F5" s="181"/>
      <c r="G5" s="181"/>
      <c r="H5" s="181"/>
      <c r="I5" s="13"/>
    </row>
    <row r="6" spans="1:10" s="8" customFormat="1" x14ac:dyDescent="0.25">
      <c r="A6" s="9"/>
      <c r="B6" s="9"/>
      <c r="C6" s="181"/>
      <c r="D6" s="181"/>
      <c r="E6" s="181"/>
      <c r="F6" s="181"/>
      <c r="G6" s="181"/>
      <c r="H6" s="181"/>
      <c r="I6" s="13"/>
    </row>
    <row r="7" spans="1:10" x14ac:dyDescent="0.25">
      <c r="A7" s="21" t="s">
        <v>3</v>
      </c>
      <c r="B7" s="21" t="s">
        <v>3</v>
      </c>
      <c r="C7" s="183" t="s">
        <v>4</v>
      </c>
      <c r="D7" s="183" t="s">
        <v>5</v>
      </c>
      <c r="E7" s="183" t="s">
        <v>6</v>
      </c>
      <c r="F7" s="183" t="s">
        <v>7</v>
      </c>
      <c r="G7" s="184" t="s">
        <v>836</v>
      </c>
      <c r="H7" s="185" t="s">
        <v>9</v>
      </c>
      <c r="I7" s="52" t="s">
        <v>10</v>
      </c>
    </row>
    <row r="8" spans="1:10" x14ac:dyDescent="0.25">
      <c r="A8" s="42" t="s">
        <v>11</v>
      </c>
      <c r="B8" s="42" t="s">
        <v>12</v>
      </c>
      <c r="C8" s="186" t="s">
        <v>13</v>
      </c>
      <c r="D8" s="186" t="s">
        <v>14</v>
      </c>
      <c r="E8" s="186" t="s">
        <v>15</v>
      </c>
      <c r="F8" s="186" t="s">
        <v>16</v>
      </c>
      <c r="G8" s="187" t="s">
        <v>17</v>
      </c>
      <c r="H8" s="188" t="s">
        <v>18</v>
      </c>
      <c r="I8" s="53" t="s">
        <v>19</v>
      </c>
    </row>
    <row r="9" spans="1:10" x14ac:dyDescent="0.25">
      <c r="A9" s="6" t="s">
        <v>20</v>
      </c>
      <c r="B9" s="3"/>
      <c r="C9" s="181"/>
      <c r="D9" s="181"/>
      <c r="E9" s="181"/>
      <c r="F9" s="181"/>
      <c r="G9" s="189"/>
      <c r="H9" s="190"/>
      <c r="I9" s="236"/>
    </row>
    <row r="10" spans="1:10" s="151" customFormat="1" x14ac:dyDescent="0.25">
      <c r="A10" s="158" t="s">
        <v>22</v>
      </c>
      <c r="B10" s="159" t="s">
        <v>23</v>
      </c>
      <c r="C10" s="191">
        <v>0</v>
      </c>
      <c r="D10" s="191">
        <v>0</v>
      </c>
      <c r="E10" s="191">
        <v>57377.75</v>
      </c>
      <c r="F10" s="191">
        <v>-57377.75</v>
      </c>
      <c r="G10" s="192" t="s">
        <v>879</v>
      </c>
      <c r="H10" s="191">
        <v>0</v>
      </c>
      <c r="I10" s="237" t="s">
        <v>879</v>
      </c>
    </row>
    <row r="11" spans="1:10" x14ac:dyDescent="0.25">
      <c r="A11" s="156" t="s">
        <v>24</v>
      </c>
      <c r="B11" s="28" t="s">
        <v>840</v>
      </c>
      <c r="C11" s="193">
        <v>5800</v>
      </c>
      <c r="D11" s="193">
        <v>5974</v>
      </c>
      <c r="E11" s="193">
        <v>11599.95</v>
      </c>
      <c r="F11" s="193">
        <v>-5625.95</v>
      </c>
      <c r="G11" s="194">
        <f t="shared" ref="G11:G91" si="0">+E11/D11</f>
        <v>1.9417392032139271</v>
      </c>
      <c r="H11" s="195">
        <v>5800</v>
      </c>
      <c r="I11" s="238">
        <f t="shared" ref="I11:I91" si="1">+H11/D11-1</f>
        <v>-2.9126213592232997E-2</v>
      </c>
      <c r="J11" t="s">
        <v>881</v>
      </c>
    </row>
    <row r="12" spans="1:10" s="151" customFormat="1" x14ac:dyDescent="0.25">
      <c r="A12" s="160" t="s">
        <v>25</v>
      </c>
      <c r="B12" s="161" t="s">
        <v>26</v>
      </c>
      <c r="C12" s="195">
        <v>115000</v>
      </c>
      <c r="D12" s="195">
        <v>118450</v>
      </c>
      <c r="E12" s="195">
        <v>115000</v>
      </c>
      <c r="F12" s="195">
        <v>3450</v>
      </c>
      <c r="G12" s="196">
        <f t="shared" si="0"/>
        <v>0.970873786407767</v>
      </c>
      <c r="H12" s="195">
        <v>115000</v>
      </c>
      <c r="I12" s="239">
        <f t="shared" si="1"/>
        <v>-2.9126213592232997E-2</v>
      </c>
      <c r="J12" s="151" t="s">
        <v>882</v>
      </c>
    </row>
    <row r="13" spans="1:10" x14ac:dyDescent="0.25">
      <c r="A13" s="156" t="s">
        <v>27</v>
      </c>
      <c r="B13" s="28" t="s">
        <v>28</v>
      </c>
      <c r="C13" s="193">
        <v>1230392.96</v>
      </c>
      <c r="D13" s="193">
        <v>1653150</v>
      </c>
      <c r="E13" s="193">
        <v>1187514.73</v>
      </c>
      <c r="F13" s="193">
        <v>465635.27</v>
      </c>
      <c r="G13" s="194">
        <f t="shared" si="0"/>
        <v>0.71833453104678946</v>
      </c>
      <c r="H13" s="197">
        <v>1654320</v>
      </c>
      <c r="I13" s="238">
        <f t="shared" si="1"/>
        <v>7.077397695309795E-4</v>
      </c>
      <c r="J13" s="30" t="s">
        <v>1159</v>
      </c>
    </row>
    <row r="14" spans="1:10" s="151" customFormat="1" x14ac:dyDescent="0.25">
      <c r="A14" s="160" t="s">
        <v>29</v>
      </c>
      <c r="B14" s="161" t="s">
        <v>841</v>
      </c>
      <c r="C14" s="195">
        <v>0</v>
      </c>
      <c r="D14" s="195">
        <v>79310</v>
      </c>
      <c r="E14" s="195">
        <v>0</v>
      </c>
      <c r="F14" s="195">
        <v>79310</v>
      </c>
      <c r="G14" s="196">
        <f t="shared" si="0"/>
        <v>0</v>
      </c>
      <c r="H14" s="195">
        <v>70000</v>
      </c>
      <c r="I14" s="239">
        <f t="shared" si="1"/>
        <v>-0.11738746690203006</v>
      </c>
      <c r="J14" s="151" t="s">
        <v>921</v>
      </c>
    </row>
    <row r="15" spans="1:10" x14ac:dyDescent="0.25">
      <c r="A15" s="156" t="s">
        <v>30</v>
      </c>
      <c r="B15" s="28" t="s">
        <v>31</v>
      </c>
      <c r="C15" s="193">
        <v>29558</v>
      </c>
      <c r="D15" s="193">
        <v>42283</v>
      </c>
      <c r="E15" s="193">
        <v>49403.99</v>
      </c>
      <c r="F15" s="193">
        <v>-7120.99</v>
      </c>
      <c r="G15" s="194">
        <f t="shared" si="0"/>
        <v>1.1684126008088356</v>
      </c>
      <c r="H15" s="197">
        <v>49404</v>
      </c>
      <c r="I15" s="238">
        <f t="shared" si="1"/>
        <v>0.16841283731050294</v>
      </c>
      <c r="J15" t="s">
        <v>883</v>
      </c>
    </row>
    <row r="16" spans="1:10" s="151" customFormat="1" x14ac:dyDescent="0.25">
      <c r="A16" s="160" t="s">
        <v>32</v>
      </c>
      <c r="B16" s="161" t="s">
        <v>33</v>
      </c>
      <c r="C16" s="195">
        <v>20000</v>
      </c>
      <c r="D16" s="195">
        <v>20600</v>
      </c>
      <c r="E16" s="195">
        <v>40000</v>
      </c>
      <c r="F16" s="195">
        <v>-19400</v>
      </c>
      <c r="G16" s="196">
        <f t="shared" si="0"/>
        <v>1.941747572815534</v>
      </c>
      <c r="H16" s="195">
        <v>20000</v>
      </c>
      <c r="I16" s="239">
        <f t="shared" si="1"/>
        <v>-2.9126213592232997E-2</v>
      </c>
      <c r="J16" s="151" t="s">
        <v>884</v>
      </c>
    </row>
    <row r="17" spans="1:10" x14ac:dyDescent="0.25">
      <c r="A17" s="156" t="s">
        <v>34</v>
      </c>
      <c r="B17" s="28" t="s">
        <v>842</v>
      </c>
      <c r="C17" s="193">
        <v>1170.45</v>
      </c>
      <c r="D17" s="193">
        <v>1030</v>
      </c>
      <c r="E17" s="193">
        <v>1090.0999999999999</v>
      </c>
      <c r="F17" s="193">
        <v>-60.1</v>
      </c>
      <c r="G17" s="194">
        <f t="shared" si="0"/>
        <v>1.0583495145631068</v>
      </c>
      <c r="H17" s="197">
        <v>1100</v>
      </c>
      <c r="I17" s="238">
        <f t="shared" si="1"/>
        <v>6.7961165048543659E-2</v>
      </c>
      <c r="J17" t="s">
        <v>885</v>
      </c>
    </row>
    <row r="18" spans="1:10" s="151" customFormat="1" x14ac:dyDescent="0.25">
      <c r="A18" s="160" t="s">
        <v>35</v>
      </c>
      <c r="B18" s="161" t="s">
        <v>36</v>
      </c>
      <c r="C18" s="195">
        <v>0</v>
      </c>
      <c r="D18" s="195">
        <v>18903</v>
      </c>
      <c r="E18" s="195">
        <v>0</v>
      </c>
      <c r="F18" s="195">
        <v>18903</v>
      </c>
      <c r="G18" s="196">
        <f t="shared" si="0"/>
        <v>0</v>
      </c>
      <c r="H18" s="195">
        <v>0</v>
      </c>
      <c r="I18" s="239">
        <f t="shared" si="1"/>
        <v>-1</v>
      </c>
      <c r="J18" s="151" t="s">
        <v>886</v>
      </c>
    </row>
    <row r="19" spans="1:10" x14ac:dyDescent="0.25">
      <c r="A19" s="156" t="s">
        <v>37</v>
      </c>
      <c r="B19" s="28" t="s">
        <v>38</v>
      </c>
      <c r="C19" s="193">
        <v>650</v>
      </c>
      <c r="D19" s="193">
        <v>175000</v>
      </c>
      <c r="E19" s="193">
        <v>17860.82</v>
      </c>
      <c r="F19" s="193">
        <v>157139.18</v>
      </c>
      <c r="G19" s="194">
        <f t="shared" si="0"/>
        <v>0.10206182857142856</v>
      </c>
      <c r="H19" s="197">
        <v>575000</v>
      </c>
      <c r="I19" s="238">
        <f t="shared" si="1"/>
        <v>2.2857142857142856</v>
      </c>
      <c r="J19" t="s">
        <v>887</v>
      </c>
    </row>
    <row r="20" spans="1:10" s="151" customFormat="1" x14ac:dyDescent="0.25">
      <c r="A20" s="160" t="s">
        <v>39</v>
      </c>
      <c r="B20" s="161" t="s">
        <v>40</v>
      </c>
      <c r="C20" s="195">
        <v>0</v>
      </c>
      <c r="D20" s="195">
        <v>366</v>
      </c>
      <c r="E20" s="195">
        <v>0</v>
      </c>
      <c r="F20" s="195">
        <v>366</v>
      </c>
      <c r="G20" s="196">
        <f t="shared" si="0"/>
        <v>0</v>
      </c>
      <c r="H20" s="195">
        <v>366</v>
      </c>
      <c r="I20" s="239">
        <f t="shared" si="1"/>
        <v>0</v>
      </c>
      <c r="J20" s="151" t="s">
        <v>922</v>
      </c>
    </row>
    <row r="21" spans="1:10" x14ac:dyDescent="0.25">
      <c r="A21" s="156" t="s">
        <v>41</v>
      </c>
      <c r="B21" s="28" t="s">
        <v>42</v>
      </c>
      <c r="C21" s="193">
        <v>10327.57</v>
      </c>
      <c r="D21" s="193">
        <v>10300</v>
      </c>
      <c r="E21" s="193">
        <v>10938.08</v>
      </c>
      <c r="F21" s="193">
        <v>-638.08000000000004</v>
      </c>
      <c r="G21" s="194">
        <f t="shared" si="0"/>
        <v>1.0619495145631068</v>
      </c>
      <c r="H21" s="197">
        <v>11000</v>
      </c>
      <c r="I21" s="238">
        <f t="shared" si="1"/>
        <v>6.7961165048543659E-2</v>
      </c>
      <c r="J21" t="s">
        <v>888</v>
      </c>
    </row>
    <row r="22" spans="1:10" s="151" customFormat="1" x14ac:dyDescent="0.25">
      <c r="A22" s="160" t="s">
        <v>43</v>
      </c>
      <c r="B22" s="161" t="s">
        <v>44</v>
      </c>
      <c r="C22" s="195">
        <v>47655.42</v>
      </c>
      <c r="D22" s="195">
        <v>41477</v>
      </c>
      <c r="E22" s="195">
        <v>36020.94</v>
      </c>
      <c r="F22" s="195">
        <v>5456.06</v>
      </c>
      <c r="G22" s="196">
        <f t="shared" si="0"/>
        <v>0.86845577066808111</v>
      </c>
      <c r="H22" s="195">
        <v>48900</v>
      </c>
      <c r="I22" s="239">
        <f t="shared" si="1"/>
        <v>0.17896665621910945</v>
      </c>
      <c r="J22" s="151" t="s">
        <v>889</v>
      </c>
    </row>
    <row r="23" spans="1:10" x14ac:dyDescent="0.25">
      <c r="A23" s="156" t="s">
        <v>45</v>
      </c>
      <c r="B23" s="28" t="s">
        <v>46</v>
      </c>
      <c r="C23" s="193">
        <v>143000</v>
      </c>
      <c r="D23" s="193">
        <v>161710</v>
      </c>
      <c r="E23" s="193">
        <v>112750</v>
      </c>
      <c r="F23" s="193">
        <v>48960</v>
      </c>
      <c r="G23" s="194">
        <f t="shared" si="0"/>
        <v>0.69723579246799827</v>
      </c>
      <c r="H23" s="197">
        <v>205000</v>
      </c>
      <c r="I23" s="238">
        <f t="shared" si="1"/>
        <v>0.26770144085090597</v>
      </c>
      <c r="J23" t="s">
        <v>890</v>
      </c>
    </row>
    <row r="24" spans="1:10" s="151" customFormat="1" x14ac:dyDescent="0.25">
      <c r="A24" s="160" t="s">
        <v>47</v>
      </c>
      <c r="B24" s="161" t="s">
        <v>48</v>
      </c>
      <c r="C24" s="195">
        <v>28746.05</v>
      </c>
      <c r="D24" s="195">
        <v>51500</v>
      </c>
      <c r="E24" s="195">
        <v>9833.25</v>
      </c>
      <c r="F24" s="195">
        <v>41666.75</v>
      </c>
      <c r="G24" s="196">
        <f t="shared" si="0"/>
        <v>0.19093689320388349</v>
      </c>
      <c r="H24" s="195">
        <v>51500</v>
      </c>
      <c r="I24" s="239">
        <f t="shared" si="1"/>
        <v>0</v>
      </c>
      <c r="J24" s="151" t="s">
        <v>891</v>
      </c>
    </row>
    <row r="25" spans="1:10" x14ac:dyDescent="0.25">
      <c r="A25" s="156" t="s">
        <v>49</v>
      </c>
      <c r="B25" s="28" t="s">
        <v>843</v>
      </c>
      <c r="C25" s="193">
        <v>4946.5</v>
      </c>
      <c r="D25" s="193">
        <v>6747</v>
      </c>
      <c r="E25" s="193">
        <v>26538</v>
      </c>
      <c r="F25" s="193">
        <v>-19791</v>
      </c>
      <c r="G25" s="194">
        <f t="shared" si="0"/>
        <v>3.9333036905291241</v>
      </c>
      <c r="H25" s="197">
        <v>30000</v>
      </c>
      <c r="I25" s="238">
        <f t="shared" si="1"/>
        <v>3.4464206313917298</v>
      </c>
      <c r="J25" s="262" t="s">
        <v>1175</v>
      </c>
    </row>
    <row r="26" spans="1:10" s="151" customFormat="1" x14ac:dyDescent="0.25">
      <c r="A26" s="160" t="s">
        <v>50</v>
      </c>
      <c r="B26" s="161" t="s">
        <v>51</v>
      </c>
      <c r="C26" s="195">
        <v>50</v>
      </c>
      <c r="D26" s="195">
        <v>52</v>
      </c>
      <c r="E26" s="195">
        <v>0</v>
      </c>
      <c r="F26" s="195">
        <v>52</v>
      </c>
      <c r="G26" s="196">
        <f t="shared" si="0"/>
        <v>0</v>
      </c>
      <c r="H26" s="195">
        <v>0</v>
      </c>
      <c r="I26" s="239">
        <f t="shared" si="1"/>
        <v>-1</v>
      </c>
      <c r="J26" s="151" t="s">
        <v>892</v>
      </c>
    </row>
    <row r="27" spans="1:10" x14ac:dyDescent="0.25">
      <c r="A27" s="156" t="s">
        <v>52</v>
      </c>
      <c r="B27" s="28" t="s">
        <v>53</v>
      </c>
      <c r="C27" s="193">
        <v>84003.96</v>
      </c>
      <c r="D27" s="193">
        <v>86524</v>
      </c>
      <c r="E27" s="193">
        <v>287267.20000000001</v>
      </c>
      <c r="F27" s="193">
        <v>-200743.2</v>
      </c>
      <c r="G27" s="194">
        <f t="shared" si="0"/>
        <v>3.3200869123017891</v>
      </c>
      <c r="H27" s="197">
        <v>300000</v>
      </c>
      <c r="I27" s="238">
        <f t="shared" si="1"/>
        <v>2.4672460820119273</v>
      </c>
      <c r="J27" t="s">
        <v>893</v>
      </c>
    </row>
    <row r="28" spans="1:10" s="151" customFormat="1" x14ac:dyDescent="0.25">
      <c r="A28" s="160" t="s">
        <v>54</v>
      </c>
      <c r="B28" s="161" t="s">
        <v>844</v>
      </c>
      <c r="C28" s="195">
        <v>207944</v>
      </c>
      <c r="D28" s="195">
        <v>214182</v>
      </c>
      <c r="E28" s="195">
        <v>187642</v>
      </c>
      <c r="F28" s="195">
        <v>26540</v>
      </c>
      <c r="G28" s="196">
        <f t="shared" si="0"/>
        <v>0.87608669262589756</v>
      </c>
      <c r="H28" s="195">
        <v>214182</v>
      </c>
      <c r="I28" s="239">
        <f t="shared" si="1"/>
        <v>0</v>
      </c>
      <c r="J28" s="151" t="s">
        <v>894</v>
      </c>
    </row>
    <row r="29" spans="1:10" x14ac:dyDescent="0.25">
      <c r="A29" s="156" t="s">
        <v>55</v>
      </c>
      <c r="B29" s="28" t="s">
        <v>845</v>
      </c>
      <c r="C29" s="193">
        <v>436134</v>
      </c>
      <c r="D29" s="193">
        <v>403152</v>
      </c>
      <c r="E29" s="193">
        <v>274598</v>
      </c>
      <c r="F29" s="193">
        <v>128554</v>
      </c>
      <c r="G29" s="194">
        <f t="shared" si="0"/>
        <v>0.68112771361670044</v>
      </c>
      <c r="H29" s="197">
        <v>403152</v>
      </c>
      <c r="I29" s="238">
        <f t="shared" si="1"/>
        <v>0</v>
      </c>
      <c r="J29" t="s">
        <v>895</v>
      </c>
    </row>
    <row r="30" spans="1:10" s="151" customFormat="1" x14ac:dyDescent="0.25">
      <c r="A30" s="160" t="s">
        <v>56</v>
      </c>
      <c r="B30" s="161" t="s">
        <v>57</v>
      </c>
      <c r="C30" s="195">
        <v>3212</v>
      </c>
      <c r="D30" s="195">
        <v>4326</v>
      </c>
      <c r="E30" s="195">
        <v>3163.6</v>
      </c>
      <c r="F30" s="195">
        <v>1162.4000000000001</v>
      </c>
      <c r="G30" s="196">
        <f t="shared" si="0"/>
        <v>0.73129912159038368</v>
      </c>
      <c r="H30" s="195">
        <v>3200</v>
      </c>
      <c r="I30" s="239">
        <f t="shared" si="1"/>
        <v>-0.26028663892741566</v>
      </c>
      <c r="J30" s="151" t="s">
        <v>937</v>
      </c>
    </row>
    <row r="31" spans="1:10" x14ac:dyDescent="0.25">
      <c r="A31" s="156" t="s">
        <v>58</v>
      </c>
      <c r="B31" s="28" t="s">
        <v>59</v>
      </c>
      <c r="C31" s="193">
        <v>0</v>
      </c>
      <c r="D31" s="193">
        <v>1764</v>
      </c>
      <c r="E31" s="193">
        <v>0</v>
      </c>
      <c r="F31" s="193">
        <v>1764</v>
      </c>
      <c r="G31" s="194">
        <f t="shared" si="0"/>
        <v>0</v>
      </c>
      <c r="H31" s="197">
        <v>1764</v>
      </c>
      <c r="I31" s="238">
        <f t="shared" si="1"/>
        <v>0</v>
      </c>
      <c r="J31" t="s">
        <v>896</v>
      </c>
    </row>
    <row r="32" spans="1:10" s="151" customFormat="1" x14ac:dyDescent="0.25">
      <c r="A32" s="160" t="s">
        <v>60</v>
      </c>
      <c r="B32" s="161" t="s">
        <v>61</v>
      </c>
      <c r="C32" s="195">
        <v>117679.26</v>
      </c>
      <c r="D32" s="195">
        <v>66435</v>
      </c>
      <c r="E32" s="195">
        <v>44092.09</v>
      </c>
      <c r="F32" s="195">
        <v>22342.91</v>
      </c>
      <c r="G32" s="196">
        <f t="shared" si="0"/>
        <v>0.66368766463460516</v>
      </c>
      <c r="H32" s="195">
        <v>44092</v>
      </c>
      <c r="I32" s="239">
        <f t="shared" si="1"/>
        <v>-0.33631369007300371</v>
      </c>
      <c r="J32" s="151" t="s">
        <v>897</v>
      </c>
    </row>
    <row r="33" spans="1:10" x14ac:dyDescent="0.25">
      <c r="A33" s="156" t="s">
        <v>62</v>
      </c>
      <c r="B33" s="28" t="s">
        <v>63</v>
      </c>
      <c r="C33" s="193">
        <v>75874</v>
      </c>
      <c r="D33" s="193">
        <v>0</v>
      </c>
      <c r="E33" s="193">
        <v>223999.15</v>
      </c>
      <c r="F33" s="193">
        <v>-223999.15</v>
      </c>
      <c r="G33" s="194" t="s">
        <v>879</v>
      </c>
      <c r="H33" s="197">
        <v>0</v>
      </c>
      <c r="I33" s="238" t="s">
        <v>879</v>
      </c>
      <c r="J33" t="s">
        <v>898</v>
      </c>
    </row>
    <row r="34" spans="1:10" s="151" customFormat="1" x14ac:dyDescent="0.25">
      <c r="A34" s="160" t="s">
        <v>64</v>
      </c>
      <c r="B34" s="161" t="s">
        <v>846</v>
      </c>
      <c r="C34" s="195">
        <v>8666.67</v>
      </c>
      <c r="D34" s="195">
        <v>8927</v>
      </c>
      <c r="E34" s="195">
        <v>17333.34</v>
      </c>
      <c r="F34" s="195">
        <v>-8406.34</v>
      </c>
      <c r="G34" s="196">
        <f t="shared" si="0"/>
        <v>1.9416758149434301</v>
      </c>
      <c r="H34" s="195">
        <v>8666</v>
      </c>
      <c r="I34" s="239">
        <f t="shared" si="1"/>
        <v>-2.9237145737649795E-2</v>
      </c>
      <c r="J34" s="151" t="s">
        <v>899</v>
      </c>
    </row>
    <row r="35" spans="1:10" x14ac:dyDescent="0.25">
      <c r="A35" s="156" t="s">
        <v>65</v>
      </c>
      <c r="B35" s="28" t="s">
        <v>66</v>
      </c>
      <c r="C35" s="193">
        <v>47465.7</v>
      </c>
      <c r="D35" s="193">
        <v>43415</v>
      </c>
      <c r="E35" s="193">
        <v>43263.57</v>
      </c>
      <c r="F35" s="193">
        <v>151.43</v>
      </c>
      <c r="G35" s="194">
        <f t="shared" si="0"/>
        <v>0.99651203501094088</v>
      </c>
      <c r="H35" s="197">
        <v>43415</v>
      </c>
      <c r="I35" s="238">
        <f t="shared" si="1"/>
        <v>0</v>
      </c>
      <c r="J35" t="s">
        <v>900</v>
      </c>
    </row>
    <row r="36" spans="1:10" s="151" customFormat="1" x14ac:dyDescent="0.25">
      <c r="A36" s="160" t="s">
        <v>67</v>
      </c>
      <c r="B36" s="161" t="s">
        <v>68</v>
      </c>
      <c r="C36" s="195">
        <v>6454.2</v>
      </c>
      <c r="D36" s="195">
        <v>5820</v>
      </c>
      <c r="E36" s="195">
        <v>3907</v>
      </c>
      <c r="F36" s="195">
        <v>1913</v>
      </c>
      <c r="G36" s="196">
        <f t="shared" si="0"/>
        <v>0.67130584192439857</v>
      </c>
      <c r="H36" s="195">
        <v>5820</v>
      </c>
      <c r="I36" s="239">
        <f t="shared" si="1"/>
        <v>0</v>
      </c>
      <c r="J36" s="151" t="s">
        <v>901</v>
      </c>
    </row>
    <row r="37" spans="1:10" x14ac:dyDescent="0.25">
      <c r="A37" s="156" t="s">
        <v>69</v>
      </c>
      <c r="B37" s="28" t="s">
        <v>70</v>
      </c>
      <c r="C37" s="193">
        <v>36797.800000000003</v>
      </c>
      <c r="D37" s="193">
        <v>30900</v>
      </c>
      <c r="E37" s="193">
        <v>27860.3</v>
      </c>
      <c r="F37" s="193">
        <v>3039.7</v>
      </c>
      <c r="G37" s="194">
        <f t="shared" si="0"/>
        <v>0.90162783171521033</v>
      </c>
      <c r="H37" s="197">
        <v>30900</v>
      </c>
      <c r="I37" s="238">
        <f t="shared" si="1"/>
        <v>0</v>
      </c>
      <c r="J37" t="s">
        <v>902</v>
      </c>
    </row>
    <row r="38" spans="1:10" s="151" customFormat="1" x14ac:dyDescent="0.25">
      <c r="A38" s="160" t="s">
        <v>71</v>
      </c>
      <c r="B38" s="161" t="s">
        <v>72</v>
      </c>
      <c r="C38" s="195">
        <v>100</v>
      </c>
      <c r="D38" s="195">
        <v>515</v>
      </c>
      <c r="E38" s="195">
        <v>300</v>
      </c>
      <c r="F38" s="195">
        <v>215</v>
      </c>
      <c r="G38" s="196">
        <f t="shared" si="0"/>
        <v>0.58252427184466016</v>
      </c>
      <c r="H38" s="195">
        <v>515</v>
      </c>
      <c r="I38" s="239">
        <f t="shared" si="1"/>
        <v>0</v>
      </c>
      <c r="J38" s="151" t="s">
        <v>903</v>
      </c>
    </row>
    <row r="39" spans="1:10" x14ac:dyDescent="0.25">
      <c r="A39" s="156" t="s">
        <v>73</v>
      </c>
      <c r="B39" s="28" t="s">
        <v>74</v>
      </c>
      <c r="C39" s="193">
        <v>2456.25</v>
      </c>
      <c r="D39" s="193">
        <v>1442</v>
      </c>
      <c r="E39" s="193">
        <v>0</v>
      </c>
      <c r="F39" s="193">
        <v>1442</v>
      </c>
      <c r="G39" s="194">
        <f t="shared" si="0"/>
        <v>0</v>
      </c>
      <c r="H39" s="197">
        <v>1442</v>
      </c>
      <c r="I39" s="238">
        <f t="shared" si="1"/>
        <v>0</v>
      </c>
      <c r="J39" t="s">
        <v>904</v>
      </c>
    </row>
    <row r="40" spans="1:10" s="151" customFormat="1" x14ac:dyDescent="0.25">
      <c r="A40" s="160" t="s">
        <v>75</v>
      </c>
      <c r="B40" s="161" t="s">
        <v>76</v>
      </c>
      <c r="C40" s="195">
        <v>4800</v>
      </c>
      <c r="D40" s="195">
        <v>4223</v>
      </c>
      <c r="E40" s="195">
        <v>4075</v>
      </c>
      <c r="F40" s="195">
        <v>148</v>
      </c>
      <c r="G40" s="196">
        <f t="shared" si="0"/>
        <v>0.96495382429552445</v>
      </c>
      <c r="H40" s="195">
        <v>4223</v>
      </c>
      <c r="I40" s="239">
        <f t="shared" si="1"/>
        <v>0</v>
      </c>
      <c r="J40" s="151" t="s">
        <v>905</v>
      </c>
    </row>
    <row r="41" spans="1:10" x14ac:dyDescent="0.25">
      <c r="A41" s="156" t="s">
        <v>77</v>
      </c>
      <c r="B41" s="28" t="s">
        <v>78</v>
      </c>
      <c r="C41" s="193">
        <v>2964</v>
      </c>
      <c r="D41" s="193">
        <v>4326</v>
      </c>
      <c r="E41" s="193">
        <v>1140</v>
      </c>
      <c r="F41" s="193">
        <v>3186</v>
      </c>
      <c r="G41" s="194">
        <f t="shared" si="0"/>
        <v>0.26352288488210818</v>
      </c>
      <c r="H41" s="197">
        <v>4326</v>
      </c>
      <c r="I41" s="238">
        <f t="shared" si="1"/>
        <v>0</v>
      </c>
      <c r="J41" t="s">
        <v>906</v>
      </c>
    </row>
    <row r="42" spans="1:10" s="151" customFormat="1" x14ac:dyDescent="0.25">
      <c r="A42" s="160" t="s">
        <v>79</v>
      </c>
      <c r="B42" s="161" t="s">
        <v>80</v>
      </c>
      <c r="C42" s="195">
        <v>16356.08</v>
      </c>
      <c r="D42" s="195">
        <v>15965</v>
      </c>
      <c r="E42" s="195">
        <v>14680.15</v>
      </c>
      <c r="F42" s="195">
        <v>1284.8499999999999</v>
      </c>
      <c r="G42" s="196">
        <f t="shared" si="0"/>
        <v>0.91952082680864389</v>
      </c>
      <c r="H42" s="195">
        <v>15965</v>
      </c>
      <c r="I42" s="239">
        <f t="shared" si="1"/>
        <v>0</v>
      </c>
      <c r="J42" s="151" t="s">
        <v>907</v>
      </c>
    </row>
    <row r="43" spans="1:10" x14ac:dyDescent="0.25">
      <c r="A43" s="156" t="s">
        <v>81</v>
      </c>
      <c r="B43" s="28" t="s">
        <v>82</v>
      </c>
      <c r="C43" s="193">
        <v>219.1</v>
      </c>
      <c r="D43" s="193">
        <v>283</v>
      </c>
      <c r="E43" s="193">
        <v>233.8</v>
      </c>
      <c r="F43" s="193">
        <v>49.2</v>
      </c>
      <c r="G43" s="194">
        <f t="shared" si="0"/>
        <v>0.82614840989399296</v>
      </c>
      <c r="H43" s="197">
        <v>283</v>
      </c>
      <c r="I43" s="238">
        <f t="shared" si="1"/>
        <v>0</v>
      </c>
      <c r="J43" t="s">
        <v>908</v>
      </c>
    </row>
    <row r="44" spans="1:10" s="151" customFormat="1" x14ac:dyDescent="0.25">
      <c r="A44" s="160" t="s">
        <v>83</v>
      </c>
      <c r="B44" s="161" t="s">
        <v>84</v>
      </c>
      <c r="C44" s="195">
        <v>7995.61</v>
      </c>
      <c r="D44" s="195">
        <v>210000</v>
      </c>
      <c r="E44" s="195">
        <v>0</v>
      </c>
      <c r="F44" s="195">
        <v>210000</v>
      </c>
      <c r="G44" s="196">
        <f t="shared" si="0"/>
        <v>0</v>
      </c>
      <c r="H44" s="195">
        <v>210000</v>
      </c>
      <c r="I44" s="239">
        <f t="shared" si="1"/>
        <v>0</v>
      </c>
      <c r="J44" s="151" t="s">
        <v>909</v>
      </c>
    </row>
    <row r="45" spans="1:10" x14ac:dyDescent="0.25">
      <c r="A45" s="156" t="s">
        <v>85</v>
      </c>
      <c r="B45" s="28" t="s">
        <v>86</v>
      </c>
      <c r="C45" s="193">
        <v>3559.95</v>
      </c>
      <c r="D45" s="193">
        <v>4841</v>
      </c>
      <c r="E45" s="193">
        <v>3010</v>
      </c>
      <c r="F45" s="193">
        <v>1831</v>
      </c>
      <c r="G45" s="194">
        <f t="shared" si="0"/>
        <v>0.62177236108242095</v>
      </c>
      <c r="H45" s="197">
        <v>4841</v>
      </c>
      <c r="I45" s="238">
        <f t="shared" si="1"/>
        <v>0</v>
      </c>
      <c r="J45" t="s">
        <v>910</v>
      </c>
    </row>
    <row r="46" spans="1:10" s="151" customFormat="1" x14ac:dyDescent="0.25">
      <c r="A46" s="160" t="s">
        <v>87</v>
      </c>
      <c r="B46" s="161" t="s">
        <v>847</v>
      </c>
      <c r="C46" s="195">
        <v>664.09</v>
      </c>
      <c r="D46" s="195">
        <v>1545</v>
      </c>
      <c r="E46" s="195">
        <v>705.58</v>
      </c>
      <c r="F46" s="195">
        <v>839.42</v>
      </c>
      <c r="G46" s="196">
        <f t="shared" si="0"/>
        <v>0.45668608414239487</v>
      </c>
      <c r="H46" s="195">
        <v>1545</v>
      </c>
      <c r="I46" s="239">
        <f t="shared" si="1"/>
        <v>0</v>
      </c>
      <c r="J46" s="151" t="s">
        <v>911</v>
      </c>
    </row>
    <row r="47" spans="1:10" x14ac:dyDescent="0.25">
      <c r="A47" s="156" t="s">
        <v>88</v>
      </c>
      <c r="B47" s="28" t="s">
        <v>848</v>
      </c>
      <c r="C47" s="193">
        <v>4962.2</v>
      </c>
      <c r="D47" s="193">
        <v>30900</v>
      </c>
      <c r="E47" s="193">
        <v>13970.22</v>
      </c>
      <c r="F47" s="193">
        <v>16929.78</v>
      </c>
      <c r="G47" s="194">
        <f t="shared" si="0"/>
        <v>0.45211067961165047</v>
      </c>
      <c r="H47" s="197">
        <v>30900</v>
      </c>
      <c r="I47" s="238">
        <f t="shared" si="1"/>
        <v>0</v>
      </c>
      <c r="J47" t="s">
        <v>912</v>
      </c>
    </row>
    <row r="48" spans="1:10" s="151" customFormat="1" x14ac:dyDescent="0.25">
      <c r="A48" s="160" t="s">
        <v>90</v>
      </c>
      <c r="B48" s="161" t="s">
        <v>849</v>
      </c>
      <c r="C48" s="195">
        <v>490</v>
      </c>
      <c r="D48" s="195">
        <v>309</v>
      </c>
      <c r="E48" s="195">
        <v>2061.6</v>
      </c>
      <c r="F48" s="195">
        <v>-1752.6</v>
      </c>
      <c r="G48" s="196">
        <f t="shared" si="0"/>
        <v>6.6718446601941741</v>
      </c>
      <c r="H48" s="195">
        <v>3000</v>
      </c>
      <c r="I48" s="239">
        <f t="shared" si="1"/>
        <v>8.7087378640776691</v>
      </c>
      <c r="J48" s="151" t="s">
        <v>913</v>
      </c>
    </row>
    <row r="49" spans="1:10" x14ac:dyDescent="0.25">
      <c r="A49" s="156" t="s">
        <v>91</v>
      </c>
      <c r="B49" s="28" t="s">
        <v>1155</v>
      </c>
      <c r="C49" s="193">
        <v>13950</v>
      </c>
      <c r="D49" s="193">
        <v>0</v>
      </c>
      <c r="E49" s="193">
        <v>3487.5</v>
      </c>
      <c r="F49" s="193">
        <v>-3487.5</v>
      </c>
      <c r="G49" s="194" t="s">
        <v>879</v>
      </c>
      <c r="H49" s="197">
        <v>0</v>
      </c>
      <c r="I49" s="238" t="s">
        <v>879</v>
      </c>
      <c r="J49" s="30" t="s">
        <v>1158</v>
      </c>
    </row>
    <row r="50" spans="1:10" s="151" customFormat="1" x14ac:dyDescent="0.25">
      <c r="A50" s="160" t="s">
        <v>92</v>
      </c>
      <c r="B50" s="161" t="s">
        <v>93</v>
      </c>
      <c r="C50" s="195">
        <v>123</v>
      </c>
      <c r="D50" s="195">
        <v>283</v>
      </c>
      <c r="E50" s="195">
        <v>2355.5100000000002</v>
      </c>
      <c r="F50" s="195">
        <v>-2072.5100000000002</v>
      </c>
      <c r="G50" s="196">
        <f t="shared" si="0"/>
        <v>8.3233568904593653</v>
      </c>
      <c r="H50" s="195">
        <v>2500</v>
      </c>
      <c r="I50" s="239">
        <f t="shared" si="1"/>
        <v>7.8339222614840995</v>
      </c>
      <c r="J50" s="151" t="s">
        <v>914</v>
      </c>
    </row>
    <row r="51" spans="1:10" x14ac:dyDescent="0.25">
      <c r="A51" s="156" t="s">
        <v>94</v>
      </c>
      <c r="B51" s="28" t="s">
        <v>95</v>
      </c>
      <c r="C51" s="193">
        <v>12869.71</v>
      </c>
      <c r="D51" s="193">
        <v>13390</v>
      </c>
      <c r="E51" s="193">
        <v>9011.39</v>
      </c>
      <c r="F51" s="193">
        <v>4378.6099999999997</v>
      </c>
      <c r="G51" s="194">
        <f t="shared" si="0"/>
        <v>0.67299402539208364</v>
      </c>
      <c r="H51" s="197">
        <v>13390</v>
      </c>
      <c r="I51" s="238">
        <f t="shared" si="1"/>
        <v>0</v>
      </c>
      <c r="J51" s="1" t="s">
        <v>915</v>
      </c>
    </row>
    <row r="52" spans="1:10" s="151" customFormat="1" x14ac:dyDescent="0.25">
      <c r="A52" s="160" t="s">
        <v>96</v>
      </c>
      <c r="B52" s="161" t="s">
        <v>850</v>
      </c>
      <c r="C52" s="195">
        <v>181.47</v>
      </c>
      <c r="D52" s="195">
        <v>196</v>
      </c>
      <c r="E52" s="195">
        <v>0</v>
      </c>
      <c r="F52" s="195">
        <v>196</v>
      </c>
      <c r="G52" s="196">
        <f t="shared" si="0"/>
        <v>0</v>
      </c>
      <c r="H52" s="195">
        <v>200</v>
      </c>
      <c r="I52" s="239">
        <f t="shared" si="1"/>
        <v>2.0408163265306145E-2</v>
      </c>
      <c r="J52" s="151" t="s">
        <v>916</v>
      </c>
    </row>
    <row r="53" spans="1:10" x14ac:dyDescent="0.25">
      <c r="A53" s="156" t="s">
        <v>97</v>
      </c>
      <c r="B53" s="28" t="s">
        <v>98</v>
      </c>
      <c r="C53" s="193">
        <v>58998.94</v>
      </c>
      <c r="D53" s="193">
        <v>80855</v>
      </c>
      <c r="E53" s="193">
        <v>6639.6</v>
      </c>
      <c r="F53" s="193">
        <v>74215.399999999994</v>
      </c>
      <c r="G53" s="194">
        <f t="shared" si="0"/>
        <v>8.2117370601694398E-2</v>
      </c>
      <c r="H53" s="197">
        <v>6800</v>
      </c>
      <c r="I53" s="238">
        <f t="shared" si="1"/>
        <v>-0.9158988312411106</v>
      </c>
      <c r="J53" s="1" t="s">
        <v>917</v>
      </c>
    </row>
    <row r="54" spans="1:10" s="151" customFormat="1" x14ac:dyDescent="0.25">
      <c r="A54" s="160" t="s">
        <v>99</v>
      </c>
      <c r="B54" s="161" t="s">
        <v>100</v>
      </c>
      <c r="C54" s="195">
        <v>0</v>
      </c>
      <c r="D54" s="195">
        <v>0</v>
      </c>
      <c r="E54" s="195">
        <v>171.69</v>
      </c>
      <c r="F54" s="195">
        <v>-171.69</v>
      </c>
      <c r="G54" s="196" t="s">
        <v>879</v>
      </c>
      <c r="H54" s="195">
        <v>0</v>
      </c>
      <c r="I54" s="239" t="s">
        <v>879</v>
      </c>
    </row>
    <row r="55" spans="1:10" x14ac:dyDescent="0.25">
      <c r="A55" s="156" t="s">
        <v>101</v>
      </c>
      <c r="B55" s="28" t="s">
        <v>102</v>
      </c>
      <c r="C55" s="193">
        <v>6136</v>
      </c>
      <c r="D55" s="193">
        <v>15450</v>
      </c>
      <c r="E55" s="193">
        <v>6991</v>
      </c>
      <c r="F55" s="193">
        <v>8459</v>
      </c>
      <c r="G55" s="194">
        <f t="shared" si="0"/>
        <v>0.45249190938511324</v>
      </c>
      <c r="H55" s="197">
        <v>15450</v>
      </c>
      <c r="I55" s="238">
        <f t="shared" si="1"/>
        <v>0</v>
      </c>
      <c r="J55" s="1" t="s">
        <v>918</v>
      </c>
    </row>
    <row r="56" spans="1:10" s="151" customFormat="1" x14ac:dyDescent="0.25">
      <c r="A56" s="160" t="s">
        <v>103</v>
      </c>
      <c r="B56" s="161" t="s">
        <v>851</v>
      </c>
      <c r="C56" s="195">
        <v>27593.71</v>
      </c>
      <c r="D56" s="195">
        <v>371800</v>
      </c>
      <c r="E56" s="195">
        <v>52408.639999999999</v>
      </c>
      <c r="F56" s="195">
        <v>319391.35999999999</v>
      </c>
      <c r="G56" s="196">
        <f t="shared" si="0"/>
        <v>0.14095922538999461</v>
      </c>
      <c r="H56" s="195">
        <v>50000</v>
      </c>
      <c r="I56" s="239">
        <f t="shared" si="1"/>
        <v>-0.86551909628832702</v>
      </c>
      <c r="J56" s="151" t="s">
        <v>919</v>
      </c>
    </row>
    <row r="57" spans="1:10" x14ac:dyDescent="0.25">
      <c r="A57" s="157" t="s">
        <v>104</v>
      </c>
      <c r="B57" s="155" t="s">
        <v>105</v>
      </c>
      <c r="C57" s="198">
        <v>440</v>
      </c>
      <c r="D57" s="198">
        <v>670</v>
      </c>
      <c r="E57" s="198">
        <v>735</v>
      </c>
      <c r="F57" s="198">
        <v>-65</v>
      </c>
      <c r="G57" s="199">
        <f t="shared" si="0"/>
        <v>1.0970149253731343</v>
      </c>
      <c r="H57" s="200">
        <v>2500</v>
      </c>
      <c r="I57" s="240">
        <f t="shared" si="1"/>
        <v>2.7313432835820897</v>
      </c>
      <c r="J57" s="1" t="s">
        <v>920</v>
      </c>
    </row>
    <row r="58" spans="1:10" s="171" customFormat="1" ht="15.75" thickBot="1" x14ac:dyDescent="0.3">
      <c r="A58" s="169" t="s">
        <v>106</v>
      </c>
      <c r="B58" s="170"/>
      <c r="C58" s="201">
        <f>SUM(C10:C57)</f>
        <v>2826388.6500000004</v>
      </c>
      <c r="D58" s="201">
        <f t="shared" ref="D58:H58" si="2">SUM(D10:D57)</f>
        <v>4009290</v>
      </c>
      <c r="E58" s="201">
        <f t="shared" si="2"/>
        <v>2911030.5399999996</v>
      </c>
      <c r="F58" s="201">
        <f t="shared" si="2"/>
        <v>1098259.4600000004</v>
      </c>
      <c r="G58" s="202">
        <f t="shared" si="0"/>
        <v>0.72607133432602766</v>
      </c>
      <c r="H58" s="201">
        <f t="shared" si="2"/>
        <v>4260461</v>
      </c>
      <c r="I58" s="241">
        <f t="shared" si="1"/>
        <v>6.264725175779251E-2</v>
      </c>
    </row>
    <row r="59" spans="1:10" ht="15.75" thickTop="1" x14ac:dyDescent="0.25">
      <c r="A59" s="1"/>
      <c r="B59" s="1"/>
      <c r="C59" s="193"/>
      <c r="D59" s="193"/>
      <c r="E59" s="193"/>
      <c r="F59" s="193"/>
      <c r="G59" s="203" t="s">
        <v>21</v>
      </c>
      <c r="H59" s="193"/>
      <c r="I59" s="242" t="s">
        <v>21</v>
      </c>
      <c r="J59" s="4"/>
    </row>
    <row r="60" spans="1:10" x14ac:dyDescent="0.25">
      <c r="A60" s="2" t="s">
        <v>21</v>
      </c>
      <c r="B60" s="3"/>
      <c r="C60" s="193"/>
      <c r="D60" s="193"/>
      <c r="E60" s="193"/>
      <c r="F60" s="193"/>
      <c r="G60" s="203" t="s">
        <v>21</v>
      </c>
      <c r="H60" s="193"/>
      <c r="I60" s="242" t="s">
        <v>21</v>
      </c>
      <c r="J60" s="4"/>
    </row>
    <row r="61" spans="1:10" x14ac:dyDescent="0.25">
      <c r="A61" s="1"/>
      <c r="B61" s="1"/>
      <c r="C61" s="193"/>
      <c r="D61" s="193"/>
      <c r="E61" s="193"/>
      <c r="F61" s="193"/>
      <c r="G61" s="203" t="s">
        <v>21</v>
      </c>
      <c r="H61" s="193"/>
      <c r="I61" s="242" t="s">
        <v>21</v>
      </c>
      <c r="J61" s="4"/>
    </row>
    <row r="62" spans="1:10" s="8" customFormat="1" x14ac:dyDescent="0.25">
      <c r="C62" s="193"/>
      <c r="D62" s="193"/>
      <c r="E62" s="193"/>
      <c r="F62" s="193"/>
      <c r="G62" s="203"/>
      <c r="H62" s="193"/>
      <c r="I62" s="242"/>
      <c r="J62" s="16"/>
    </row>
    <row r="63" spans="1:10" s="8" customFormat="1" x14ac:dyDescent="0.25">
      <c r="C63" s="193"/>
      <c r="D63" s="193"/>
      <c r="E63" s="193"/>
      <c r="F63" s="193"/>
      <c r="G63" s="203"/>
      <c r="H63" s="193"/>
      <c r="I63" s="242"/>
      <c r="J63" s="16"/>
    </row>
    <row r="64" spans="1:10" s="8" customFormat="1" x14ac:dyDescent="0.25">
      <c r="C64" s="193"/>
      <c r="D64" s="193"/>
      <c r="E64" s="193"/>
      <c r="F64" s="193"/>
      <c r="G64" s="203"/>
      <c r="H64" s="193"/>
      <c r="I64" s="242"/>
      <c r="J64" s="16"/>
    </row>
    <row r="65" spans="1:10" s="8" customFormat="1" x14ac:dyDescent="0.25">
      <c r="C65" s="193"/>
      <c r="D65" s="193"/>
      <c r="E65" s="193"/>
      <c r="F65" s="193"/>
      <c r="G65" s="203"/>
      <c r="H65" s="193"/>
      <c r="I65" s="242"/>
      <c r="J65" s="16"/>
    </row>
    <row r="66" spans="1:10" s="8" customFormat="1" x14ac:dyDescent="0.25">
      <c r="C66" s="193"/>
      <c r="D66" s="193"/>
      <c r="E66" s="193"/>
      <c r="F66" s="193"/>
      <c r="G66" s="203"/>
      <c r="H66" s="193"/>
      <c r="I66" s="242"/>
      <c r="J66" s="16"/>
    </row>
    <row r="67" spans="1:10" s="8" customFormat="1" x14ac:dyDescent="0.25">
      <c r="C67" s="193"/>
      <c r="D67" s="193"/>
      <c r="E67" s="193"/>
      <c r="F67" s="193"/>
      <c r="G67" s="203"/>
      <c r="H67" s="193"/>
      <c r="I67" s="242"/>
      <c r="J67" s="16"/>
    </row>
    <row r="68" spans="1:10" s="8" customFormat="1" x14ac:dyDescent="0.25">
      <c r="C68" s="193"/>
      <c r="D68" s="193"/>
      <c r="E68" s="193"/>
      <c r="F68" s="193"/>
      <c r="G68" s="203"/>
      <c r="H68" s="193"/>
      <c r="I68" s="242"/>
      <c r="J68" s="16"/>
    </row>
    <row r="69" spans="1:10" s="8" customFormat="1" x14ac:dyDescent="0.25">
      <c r="C69" s="193"/>
      <c r="D69" s="193"/>
      <c r="E69" s="193"/>
      <c r="F69" s="193"/>
      <c r="G69" s="203"/>
      <c r="H69" s="193"/>
      <c r="I69" s="242"/>
      <c r="J69" s="16"/>
    </row>
    <row r="70" spans="1:10" s="8" customFormat="1" x14ac:dyDescent="0.25">
      <c r="C70" s="193"/>
      <c r="D70" s="193"/>
      <c r="E70" s="193"/>
      <c r="F70" s="193"/>
      <c r="G70" s="203"/>
      <c r="H70" s="193"/>
      <c r="I70" s="242"/>
      <c r="J70" s="16"/>
    </row>
    <row r="71" spans="1:10" s="8" customFormat="1" x14ac:dyDescent="0.25">
      <c r="C71" s="193"/>
      <c r="D71" s="193"/>
      <c r="E71" s="193"/>
      <c r="F71" s="193"/>
      <c r="G71" s="203"/>
      <c r="H71" s="193"/>
      <c r="I71" s="242"/>
      <c r="J71" s="16"/>
    </row>
    <row r="72" spans="1:10" s="8" customFormat="1" x14ac:dyDescent="0.25">
      <c r="C72" s="193"/>
      <c r="D72" s="193"/>
      <c r="E72" s="193"/>
      <c r="F72" s="193"/>
      <c r="G72" s="203"/>
      <c r="H72" s="193"/>
      <c r="I72" s="242"/>
      <c r="J72" s="16"/>
    </row>
    <row r="73" spans="1:10" s="8" customFormat="1" ht="15.75" x14ac:dyDescent="0.25">
      <c r="A73" s="270" t="s">
        <v>0</v>
      </c>
      <c r="B73" s="270"/>
      <c r="C73" s="270"/>
      <c r="D73" s="270"/>
      <c r="E73" s="270"/>
      <c r="F73" s="270"/>
      <c r="G73" s="270"/>
      <c r="H73" s="270"/>
      <c r="I73" s="270"/>
      <c r="J73" s="16"/>
    </row>
    <row r="74" spans="1:10" s="8" customFormat="1" ht="15.75" x14ac:dyDescent="0.25">
      <c r="A74" s="270" t="s">
        <v>1</v>
      </c>
      <c r="B74" s="270"/>
      <c r="C74" s="270"/>
      <c r="D74" s="270"/>
      <c r="E74" s="270"/>
      <c r="F74" s="270"/>
      <c r="G74" s="270"/>
      <c r="H74" s="270"/>
      <c r="I74" s="270"/>
      <c r="J74" s="16"/>
    </row>
    <row r="75" spans="1:10" s="8" customFormat="1" ht="15.75" x14ac:dyDescent="0.25">
      <c r="A75" s="271" t="s">
        <v>2</v>
      </c>
      <c r="B75" s="271"/>
      <c r="C75" s="271"/>
      <c r="D75" s="271"/>
      <c r="E75" s="271"/>
      <c r="F75" s="271"/>
      <c r="G75" s="271"/>
      <c r="H75" s="271"/>
      <c r="I75" s="271"/>
      <c r="J75" s="16"/>
    </row>
    <row r="76" spans="1:10" s="8" customFormat="1" ht="15.75" x14ac:dyDescent="0.25">
      <c r="A76" s="49"/>
      <c r="B76" s="49"/>
      <c r="C76" s="204"/>
      <c r="D76" s="204"/>
      <c r="E76" s="204"/>
      <c r="F76" s="204"/>
      <c r="G76" s="204"/>
      <c r="H76" s="204"/>
      <c r="I76" s="154"/>
      <c r="J76" s="16"/>
    </row>
    <row r="77" spans="1:10" s="8" customFormat="1" x14ac:dyDescent="0.25">
      <c r="A77" s="41"/>
      <c r="B77" s="41"/>
      <c r="C77" s="183"/>
      <c r="D77" s="183"/>
      <c r="E77" s="183"/>
      <c r="F77" s="183"/>
      <c r="G77" s="183"/>
      <c r="H77" s="183"/>
      <c r="I77" s="153"/>
      <c r="J77" s="16"/>
    </row>
    <row r="78" spans="1:10" s="8" customFormat="1" x14ac:dyDescent="0.25">
      <c r="A78" s="21" t="s">
        <v>3</v>
      </c>
      <c r="B78" s="21" t="s">
        <v>3</v>
      </c>
      <c r="C78" s="183" t="s">
        <v>4</v>
      </c>
      <c r="D78" s="183" t="s">
        <v>5</v>
      </c>
      <c r="E78" s="183" t="s">
        <v>6</v>
      </c>
      <c r="F78" s="183" t="s">
        <v>7</v>
      </c>
      <c r="G78" s="184" t="s">
        <v>836</v>
      </c>
      <c r="H78" s="185" t="s">
        <v>9</v>
      </c>
      <c r="I78" s="52" t="s">
        <v>10</v>
      </c>
      <c r="J78" s="16"/>
    </row>
    <row r="79" spans="1:10" s="8" customFormat="1" x14ac:dyDescent="0.25">
      <c r="A79" s="42" t="s">
        <v>11</v>
      </c>
      <c r="B79" s="42" t="s">
        <v>12</v>
      </c>
      <c r="C79" s="186" t="s">
        <v>13</v>
      </c>
      <c r="D79" s="186" t="s">
        <v>14</v>
      </c>
      <c r="E79" s="186" t="s">
        <v>15</v>
      </c>
      <c r="F79" s="186" t="s">
        <v>16</v>
      </c>
      <c r="G79" s="187" t="s">
        <v>17</v>
      </c>
      <c r="H79" s="188" t="s">
        <v>18</v>
      </c>
      <c r="I79" s="53" t="s">
        <v>19</v>
      </c>
      <c r="J79" s="16"/>
    </row>
    <row r="80" spans="1:10" x14ac:dyDescent="0.25">
      <c r="A80" s="6" t="s">
        <v>107</v>
      </c>
      <c r="B80" s="3"/>
      <c r="C80" s="193"/>
      <c r="D80" s="193"/>
      <c r="E80" s="193"/>
      <c r="F80" s="193"/>
      <c r="G80" s="194" t="s">
        <v>21</v>
      </c>
      <c r="H80" s="197"/>
      <c r="I80" s="243" t="s">
        <v>21</v>
      </c>
      <c r="J80" s="4"/>
    </row>
    <row r="81" spans="1:10" x14ac:dyDescent="0.25">
      <c r="A81" s="2" t="s">
        <v>21</v>
      </c>
      <c r="B81" s="3"/>
      <c r="C81" s="181"/>
      <c r="D81" s="181"/>
      <c r="E81" s="181"/>
      <c r="F81" s="193"/>
      <c r="G81" s="194" t="s">
        <v>21</v>
      </c>
      <c r="H81" s="197"/>
      <c r="I81" s="243" t="s">
        <v>21</v>
      </c>
      <c r="J81" s="1"/>
    </row>
    <row r="82" spans="1:10" ht="15.75" thickBot="1" x14ac:dyDescent="0.3">
      <c r="A82" s="19" t="s">
        <v>108</v>
      </c>
      <c r="B82" s="19" t="s">
        <v>109</v>
      </c>
      <c r="C82" s="205">
        <v>0</v>
      </c>
      <c r="D82" s="205">
        <v>0</v>
      </c>
      <c r="E82" s="205">
        <v>56441.78</v>
      </c>
      <c r="F82" s="205">
        <v>-56441.78</v>
      </c>
      <c r="G82" s="206" t="s">
        <v>879</v>
      </c>
      <c r="H82" s="207">
        <v>0</v>
      </c>
      <c r="I82" s="244" t="s">
        <v>879</v>
      </c>
      <c r="J82" s="1"/>
    </row>
    <row r="83" spans="1:10" s="171" customFormat="1" ht="16.5" thickTop="1" thickBot="1" x14ac:dyDescent="0.3">
      <c r="A83" s="172" t="s">
        <v>110</v>
      </c>
      <c r="B83" s="173"/>
      <c r="C83" s="208">
        <f>+C82</f>
        <v>0</v>
      </c>
      <c r="D83" s="208">
        <f t="shared" ref="D83:H83" si="3">+D82</f>
        <v>0</v>
      </c>
      <c r="E83" s="208">
        <f t="shared" si="3"/>
        <v>56441.78</v>
      </c>
      <c r="F83" s="208">
        <f t="shared" si="3"/>
        <v>-56441.78</v>
      </c>
      <c r="G83" s="209" t="s">
        <v>879</v>
      </c>
      <c r="H83" s="208">
        <f t="shared" si="3"/>
        <v>0</v>
      </c>
      <c r="I83" s="245" t="s">
        <v>879</v>
      </c>
    </row>
    <row r="84" spans="1:10" ht="15.75" thickTop="1" x14ac:dyDescent="0.25">
      <c r="A84" s="1"/>
      <c r="B84" s="1"/>
      <c r="F84" s="211"/>
      <c r="G84" s="194" t="s">
        <v>21</v>
      </c>
      <c r="H84" s="212"/>
      <c r="I84" s="243" t="s">
        <v>21</v>
      </c>
    </row>
    <row r="85" spans="1:10" s="176" customFormat="1" x14ac:dyDescent="0.25">
      <c r="A85" s="174" t="s">
        <v>111</v>
      </c>
      <c r="B85" s="178"/>
      <c r="C85" s="213"/>
      <c r="D85" s="213"/>
      <c r="E85" s="213"/>
      <c r="F85" s="214"/>
      <c r="G85" s="215" t="s">
        <v>21</v>
      </c>
      <c r="H85" s="214"/>
      <c r="I85" s="246" t="s">
        <v>21</v>
      </c>
    </row>
    <row r="86" spans="1:10" s="151" customFormat="1" x14ac:dyDescent="0.25">
      <c r="A86" s="162" t="s">
        <v>112</v>
      </c>
      <c r="B86" s="162" t="s">
        <v>113</v>
      </c>
      <c r="C86" s="216">
        <v>270</v>
      </c>
      <c r="D86" s="216">
        <v>0</v>
      </c>
      <c r="E86" s="216">
        <v>0</v>
      </c>
      <c r="F86" s="216">
        <v>0</v>
      </c>
      <c r="G86" s="196" t="s">
        <v>879</v>
      </c>
      <c r="H86" s="216">
        <v>0</v>
      </c>
      <c r="I86" s="247" t="s">
        <v>879</v>
      </c>
    </row>
    <row r="87" spans="1:10" x14ac:dyDescent="0.25">
      <c r="A87" s="2" t="s">
        <v>114</v>
      </c>
      <c r="B87" s="2" t="s">
        <v>115</v>
      </c>
      <c r="C87" s="181">
        <v>8577.44</v>
      </c>
      <c r="D87" s="181">
        <v>10500</v>
      </c>
      <c r="E87" s="181">
        <v>6096.25</v>
      </c>
      <c r="F87" s="181">
        <v>4403.75</v>
      </c>
      <c r="G87" s="194">
        <f t="shared" si="0"/>
        <v>0.58059523809523805</v>
      </c>
      <c r="H87" s="190">
        <v>10500</v>
      </c>
      <c r="I87" s="243">
        <f t="shared" si="1"/>
        <v>0</v>
      </c>
      <c r="J87" t="s">
        <v>923</v>
      </c>
    </row>
    <row r="88" spans="1:10" s="151" customFormat="1" x14ac:dyDescent="0.25">
      <c r="A88" s="162" t="s">
        <v>116</v>
      </c>
      <c r="B88" s="162" t="s">
        <v>117</v>
      </c>
      <c r="C88" s="216">
        <v>1400.01</v>
      </c>
      <c r="D88" s="216">
        <v>1545</v>
      </c>
      <c r="E88" s="216">
        <v>1100.33</v>
      </c>
      <c r="F88" s="216">
        <v>444.67</v>
      </c>
      <c r="G88" s="196">
        <f t="shared" si="0"/>
        <v>0.71218770226537209</v>
      </c>
      <c r="H88" s="216">
        <v>1545</v>
      </c>
      <c r="I88" s="247">
        <f t="shared" si="1"/>
        <v>0</v>
      </c>
      <c r="J88" s="151" t="s">
        <v>924</v>
      </c>
    </row>
    <row r="89" spans="1:10" x14ac:dyDescent="0.25">
      <c r="A89" s="2" t="s">
        <v>118</v>
      </c>
      <c r="B89" s="2" t="s">
        <v>119</v>
      </c>
      <c r="C89" s="181">
        <v>15.7</v>
      </c>
      <c r="D89" s="181">
        <v>0</v>
      </c>
      <c r="E89" s="181">
        <v>657.6</v>
      </c>
      <c r="F89" s="181">
        <v>-657.6</v>
      </c>
      <c r="G89" s="194" t="s">
        <v>879</v>
      </c>
      <c r="H89" s="190">
        <v>0</v>
      </c>
      <c r="I89" s="243" t="s">
        <v>879</v>
      </c>
    </row>
    <row r="90" spans="1:10" s="151" customFormat="1" x14ac:dyDescent="0.25">
      <c r="A90" s="162" t="s">
        <v>120</v>
      </c>
      <c r="B90" s="162" t="s">
        <v>121</v>
      </c>
      <c r="C90" s="216">
        <v>888.68</v>
      </c>
      <c r="D90" s="216">
        <v>1000</v>
      </c>
      <c r="E90" s="216">
        <v>300</v>
      </c>
      <c r="F90" s="216">
        <v>700</v>
      </c>
      <c r="G90" s="196">
        <f t="shared" si="0"/>
        <v>0.3</v>
      </c>
      <c r="H90" s="216">
        <v>1000</v>
      </c>
      <c r="I90" s="247">
        <f t="shared" si="1"/>
        <v>0</v>
      </c>
      <c r="J90" s="151" t="s">
        <v>925</v>
      </c>
    </row>
    <row r="91" spans="1:10" x14ac:dyDescent="0.25">
      <c r="A91" s="2" t="s">
        <v>122</v>
      </c>
      <c r="B91" s="2" t="s">
        <v>123</v>
      </c>
      <c r="C91" s="181">
        <v>2452.91</v>
      </c>
      <c r="D91" s="181">
        <v>25000</v>
      </c>
      <c r="E91" s="181">
        <v>6838.36</v>
      </c>
      <c r="F91" s="181">
        <v>18161.64</v>
      </c>
      <c r="G91" s="194">
        <f t="shared" si="0"/>
        <v>0.27353440000000001</v>
      </c>
      <c r="H91" s="190">
        <v>37500</v>
      </c>
      <c r="I91" s="243">
        <f t="shared" si="1"/>
        <v>0.5</v>
      </c>
      <c r="J91" t="s">
        <v>926</v>
      </c>
    </row>
    <row r="92" spans="1:10" s="151" customFormat="1" x14ac:dyDescent="0.25">
      <c r="A92" s="162" t="s">
        <v>124</v>
      </c>
      <c r="B92" s="162" t="s">
        <v>125</v>
      </c>
      <c r="C92" s="216">
        <v>861</v>
      </c>
      <c r="D92" s="216">
        <v>22000</v>
      </c>
      <c r="E92" s="216">
        <v>25628</v>
      </c>
      <c r="F92" s="216">
        <v>-3628</v>
      </c>
      <c r="G92" s="196">
        <f t="shared" ref="G92:G167" si="4">+E92/D92</f>
        <v>1.1649090909090909</v>
      </c>
      <c r="H92" s="216">
        <v>52000</v>
      </c>
      <c r="I92" s="247">
        <f t="shared" ref="I92:I167" si="5">+H92/D92-1</f>
        <v>1.3636363636363638</v>
      </c>
      <c r="J92" s="151" t="s">
        <v>927</v>
      </c>
    </row>
    <row r="93" spans="1:10" x14ac:dyDescent="0.25">
      <c r="A93" s="2" t="s">
        <v>126</v>
      </c>
      <c r="B93" s="2" t="s">
        <v>127</v>
      </c>
      <c r="C93" s="181">
        <v>4584</v>
      </c>
      <c r="D93" s="181">
        <v>2500</v>
      </c>
      <c r="E93" s="181">
        <v>0</v>
      </c>
      <c r="F93" s="181">
        <v>2500</v>
      </c>
      <c r="G93" s="194">
        <f t="shared" si="4"/>
        <v>0</v>
      </c>
      <c r="H93" s="190">
        <v>2500</v>
      </c>
      <c r="I93" s="243">
        <f t="shared" si="5"/>
        <v>0</v>
      </c>
      <c r="J93" t="s">
        <v>928</v>
      </c>
    </row>
    <row r="94" spans="1:10" s="151" customFormat="1" x14ac:dyDescent="0.25">
      <c r="A94" s="162" t="s">
        <v>128</v>
      </c>
      <c r="B94" s="162" t="s">
        <v>129</v>
      </c>
      <c r="C94" s="216">
        <v>2940</v>
      </c>
      <c r="D94" s="216">
        <v>0</v>
      </c>
      <c r="E94" s="216">
        <v>435</v>
      </c>
      <c r="F94" s="216">
        <v>-435</v>
      </c>
      <c r="G94" s="196" t="s">
        <v>879</v>
      </c>
      <c r="H94" s="216">
        <v>0</v>
      </c>
      <c r="I94" s="247" t="s">
        <v>879</v>
      </c>
    </row>
    <row r="95" spans="1:10" x14ac:dyDescent="0.25">
      <c r="A95" s="2" t="s">
        <v>130</v>
      </c>
      <c r="B95" s="2" t="s">
        <v>38</v>
      </c>
      <c r="C95" s="181">
        <v>12125</v>
      </c>
      <c r="D95" s="181">
        <v>220000</v>
      </c>
      <c r="E95" s="181">
        <v>34381.870000000003</v>
      </c>
      <c r="F95" s="181">
        <v>185618.13</v>
      </c>
      <c r="G95" s="194">
        <f t="shared" si="4"/>
        <v>0.15628122727272728</v>
      </c>
      <c r="H95" s="190">
        <v>228000</v>
      </c>
      <c r="I95" s="243">
        <f t="shared" si="5"/>
        <v>3.6363636363636376E-2</v>
      </c>
      <c r="J95" t="s">
        <v>929</v>
      </c>
    </row>
    <row r="96" spans="1:10" s="151" customFormat="1" x14ac:dyDescent="0.25">
      <c r="A96" s="162" t="s">
        <v>131</v>
      </c>
      <c r="B96" s="162" t="s">
        <v>132</v>
      </c>
      <c r="C96" s="216">
        <v>72.59</v>
      </c>
      <c r="D96" s="216">
        <v>13000</v>
      </c>
      <c r="E96" s="216">
        <v>0</v>
      </c>
      <c r="F96" s="216">
        <v>13000</v>
      </c>
      <c r="G96" s="196">
        <f t="shared" si="4"/>
        <v>0</v>
      </c>
      <c r="H96" s="216">
        <v>0</v>
      </c>
      <c r="I96" s="247">
        <f t="shared" si="5"/>
        <v>-1</v>
      </c>
      <c r="J96" s="151" t="s">
        <v>930</v>
      </c>
    </row>
    <row r="97" spans="1:91" x14ac:dyDescent="0.25">
      <c r="A97" s="2" t="s">
        <v>133</v>
      </c>
      <c r="B97" s="2" t="s">
        <v>134</v>
      </c>
      <c r="C97" s="181">
        <v>0</v>
      </c>
      <c r="D97" s="181">
        <v>0</v>
      </c>
      <c r="E97" s="181">
        <v>25000</v>
      </c>
      <c r="F97" s="181">
        <v>-25000</v>
      </c>
      <c r="G97" s="194" t="s">
        <v>879</v>
      </c>
      <c r="H97" s="190">
        <v>220000</v>
      </c>
      <c r="I97" s="243" t="s">
        <v>879</v>
      </c>
    </row>
    <row r="98" spans="1:91" s="151" customFormat="1" x14ac:dyDescent="0.25">
      <c r="A98" s="162" t="s">
        <v>135</v>
      </c>
      <c r="B98" s="162" t="s">
        <v>136</v>
      </c>
      <c r="C98" s="216">
        <v>75.08</v>
      </c>
      <c r="D98" s="216">
        <v>3500</v>
      </c>
      <c r="E98" s="216">
        <v>0</v>
      </c>
      <c r="F98" s="216">
        <v>3500</v>
      </c>
      <c r="G98" s="196">
        <f t="shared" si="4"/>
        <v>0</v>
      </c>
      <c r="H98" s="216">
        <v>3500</v>
      </c>
      <c r="I98" s="247">
        <f t="shared" si="5"/>
        <v>0</v>
      </c>
      <c r="J98" s="151" t="s">
        <v>931</v>
      </c>
    </row>
    <row r="99" spans="1:91" x14ac:dyDescent="0.25">
      <c r="A99" s="2" t="s">
        <v>137</v>
      </c>
      <c r="B99" s="2" t="s">
        <v>138</v>
      </c>
      <c r="C99" s="181">
        <v>17586.53</v>
      </c>
      <c r="D99" s="181">
        <v>22500</v>
      </c>
      <c r="E99" s="181">
        <v>19364.84</v>
      </c>
      <c r="F99" s="181">
        <v>3135.16</v>
      </c>
      <c r="G99" s="194">
        <f t="shared" si="4"/>
        <v>0.86065955555555551</v>
      </c>
      <c r="H99" s="190">
        <v>22500</v>
      </c>
      <c r="I99" s="243">
        <f t="shared" si="5"/>
        <v>0</v>
      </c>
      <c r="J99" t="s">
        <v>932</v>
      </c>
    </row>
    <row r="100" spans="1:91" s="151" customFormat="1" x14ac:dyDescent="0.25">
      <c r="A100" s="162" t="s">
        <v>139</v>
      </c>
      <c r="B100" s="162" t="s">
        <v>140</v>
      </c>
      <c r="C100" s="216">
        <v>4625</v>
      </c>
      <c r="D100" s="216">
        <v>0</v>
      </c>
      <c r="E100" s="216">
        <v>0</v>
      </c>
      <c r="F100" s="216">
        <v>0</v>
      </c>
      <c r="G100" s="196" t="s">
        <v>880</v>
      </c>
      <c r="H100" s="216">
        <v>0</v>
      </c>
      <c r="I100" s="247" t="s">
        <v>879</v>
      </c>
    </row>
    <row r="101" spans="1:91" x14ac:dyDescent="0.25">
      <c r="A101" s="2" t="s">
        <v>141</v>
      </c>
      <c r="B101" s="2" t="s">
        <v>142</v>
      </c>
      <c r="C101" s="181">
        <v>6447.53</v>
      </c>
      <c r="D101" s="181">
        <v>2000</v>
      </c>
      <c r="E101" s="181">
        <v>15.89</v>
      </c>
      <c r="F101" s="181">
        <v>1984.11</v>
      </c>
      <c r="G101" s="194">
        <f t="shared" si="4"/>
        <v>7.9450000000000007E-3</v>
      </c>
      <c r="H101" s="190">
        <v>2000</v>
      </c>
      <c r="I101" s="243">
        <f t="shared" si="5"/>
        <v>0</v>
      </c>
      <c r="J101" t="s">
        <v>933</v>
      </c>
    </row>
    <row r="102" spans="1:91" s="151" customFormat="1" x14ac:dyDescent="0.25">
      <c r="A102" s="162" t="s">
        <v>143</v>
      </c>
      <c r="B102" s="162" t="s">
        <v>144</v>
      </c>
      <c r="C102" s="216">
        <v>2395.06</v>
      </c>
      <c r="D102" s="216">
        <v>2000</v>
      </c>
      <c r="E102" s="216">
        <v>532.38</v>
      </c>
      <c r="F102" s="216">
        <v>1467.62</v>
      </c>
      <c r="G102" s="196">
        <f t="shared" si="4"/>
        <v>0.26618999999999998</v>
      </c>
      <c r="H102" s="216">
        <v>2000</v>
      </c>
      <c r="I102" s="247">
        <f t="shared" si="5"/>
        <v>0</v>
      </c>
      <c r="J102" s="151" t="s">
        <v>934</v>
      </c>
    </row>
    <row r="103" spans="1:91" x14ac:dyDescent="0.25">
      <c r="A103" s="2" t="s">
        <v>145</v>
      </c>
      <c r="B103" s="2" t="s">
        <v>146</v>
      </c>
      <c r="C103" s="181">
        <v>0</v>
      </c>
      <c r="D103" s="181">
        <v>0</v>
      </c>
      <c r="E103" s="181">
        <v>8000</v>
      </c>
      <c r="F103" s="181">
        <v>-8000</v>
      </c>
      <c r="G103" s="194" t="s">
        <v>879</v>
      </c>
      <c r="H103" s="190">
        <v>0</v>
      </c>
      <c r="I103" s="243" t="s">
        <v>879</v>
      </c>
    </row>
    <row r="104" spans="1:91" s="151" customFormat="1" ht="15.75" thickBot="1" x14ac:dyDescent="0.3">
      <c r="A104" s="163" t="s">
        <v>147</v>
      </c>
      <c r="B104" s="163" t="s">
        <v>148</v>
      </c>
      <c r="C104" s="217">
        <v>0</v>
      </c>
      <c r="D104" s="217">
        <v>5500</v>
      </c>
      <c r="E104" s="217">
        <v>1600</v>
      </c>
      <c r="F104" s="217">
        <v>3900</v>
      </c>
      <c r="G104" s="218">
        <f t="shared" si="4"/>
        <v>0.29090909090909089</v>
      </c>
      <c r="H104" s="217">
        <v>5500</v>
      </c>
      <c r="I104" s="248">
        <f t="shared" si="5"/>
        <v>0</v>
      </c>
      <c r="J104" s="151" t="s">
        <v>935</v>
      </c>
    </row>
    <row r="105" spans="1:91" s="171" customFormat="1" ht="15.75" thickTop="1" x14ac:dyDescent="0.25">
      <c r="A105" s="172" t="s">
        <v>149</v>
      </c>
      <c r="B105" s="173"/>
      <c r="C105" s="208">
        <f>SUM(C86:C104)</f>
        <v>65316.53</v>
      </c>
      <c r="D105" s="208">
        <f t="shared" ref="D105:H105" si="6">SUM(D86:D104)</f>
        <v>331045</v>
      </c>
      <c r="E105" s="208">
        <f t="shared" si="6"/>
        <v>129950.52</v>
      </c>
      <c r="F105" s="208">
        <f t="shared" si="6"/>
        <v>201094.47999999998</v>
      </c>
      <c r="G105" s="219">
        <f t="shared" si="4"/>
        <v>0.39254639097403676</v>
      </c>
      <c r="H105" s="208">
        <f t="shared" si="6"/>
        <v>588545</v>
      </c>
      <c r="I105" s="245">
        <f t="shared" si="5"/>
        <v>0.77783987071244098</v>
      </c>
      <c r="J105" s="171" t="s">
        <v>936</v>
      </c>
    </row>
    <row r="106" spans="1:91" x14ac:dyDescent="0.25">
      <c r="A106" s="1"/>
      <c r="B106" s="1"/>
      <c r="G106" s="194" t="s">
        <v>21</v>
      </c>
      <c r="H106" s="212"/>
      <c r="I106" s="243" t="s">
        <v>21</v>
      </c>
    </row>
    <row r="107" spans="1:91" s="176" customFormat="1" x14ac:dyDescent="0.25">
      <c r="A107" s="174" t="s">
        <v>150</v>
      </c>
      <c r="B107" s="178"/>
      <c r="C107" s="213"/>
      <c r="D107" s="213"/>
      <c r="E107" s="213"/>
      <c r="F107" s="213"/>
      <c r="G107" s="215" t="s">
        <v>21</v>
      </c>
      <c r="H107" s="214"/>
      <c r="I107" s="246" t="s">
        <v>21</v>
      </c>
    </row>
    <row r="108" spans="1:91" s="151" customFormat="1" x14ac:dyDescent="0.25">
      <c r="A108" s="162" t="s">
        <v>151</v>
      </c>
      <c r="B108" s="162" t="s">
        <v>113</v>
      </c>
      <c r="C108" s="216">
        <v>171243.01</v>
      </c>
      <c r="D108" s="216">
        <v>258600</v>
      </c>
      <c r="E108" s="216">
        <v>70713.960000000006</v>
      </c>
      <c r="F108" s="216">
        <v>187886.04</v>
      </c>
      <c r="G108" s="196">
        <f t="shared" si="4"/>
        <v>0.27344918793503481</v>
      </c>
      <c r="H108" s="216">
        <v>272580</v>
      </c>
      <c r="I108" s="247">
        <f t="shared" si="5"/>
        <v>5.4060324825986106E-2</v>
      </c>
      <c r="J108" s="151" t="s">
        <v>1176</v>
      </c>
    </row>
    <row r="109" spans="1:91" x14ac:dyDescent="0.25">
      <c r="A109" s="2" t="s">
        <v>152</v>
      </c>
      <c r="B109" s="2" t="s">
        <v>115</v>
      </c>
      <c r="C109" s="181">
        <v>457.5</v>
      </c>
      <c r="D109" s="181">
        <v>0</v>
      </c>
      <c r="E109" s="181">
        <v>0</v>
      </c>
      <c r="F109" s="181">
        <v>0</v>
      </c>
      <c r="G109" s="194" t="s">
        <v>879</v>
      </c>
      <c r="H109" s="190">
        <v>0</v>
      </c>
      <c r="I109" s="243" t="s">
        <v>879</v>
      </c>
      <c r="J109" s="262" t="s">
        <v>1156</v>
      </c>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262"/>
      <c r="BT109" s="262"/>
      <c r="BU109" s="262"/>
      <c r="BV109" s="262"/>
      <c r="BW109" s="262"/>
      <c r="BX109" s="262"/>
      <c r="BY109" s="262"/>
      <c r="BZ109" s="262"/>
      <c r="CA109" s="262"/>
      <c r="CB109" s="262"/>
      <c r="CC109" s="262"/>
      <c r="CD109" s="262"/>
      <c r="CE109" s="262"/>
      <c r="CF109" s="262"/>
      <c r="CG109" s="262"/>
      <c r="CH109" s="262"/>
      <c r="CI109" s="262"/>
      <c r="CJ109" s="262"/>
      <c r="CK109" s="262"/>
      <c r="CL109" s="262"/>
      <c r="CM109" s="262"/>
    </row>
    <row r="110" spans="1:91" s="151" customFormat="1" x14ac:dyDescent="0.25">
      <c r="A110" s="162" t="s">
        <v>153</v>
      </c>
      <c r="B110" s="162" t="s">
        <v>117</v>
      </c>
      <c r="C110" s="216">
        <v>50594.94</v>
      </c>
      <c r="D110" s="216">
        <v>144816</v>
      </c>
      <c r="E110" s="216">
        <v>39894.54</v>
      </c>
      <c r="F110" s="216">
        <v>104921.46</v>
      </c>
      <c r="G110" s="196">
        <f t="shared" si="4"/>
        <v>0.27548433874709977</v>
      </c>
      <c r="H110" s="216">
        <v>154942</v>
      </c>
      <c r="I110" s="247">
        <f t="shared" si="5"/>
        <v>6.9923212904651422E-2</v>
      </c>
      <c r="J110" s="151" t="s">
        <v>1160</v>
      </c>
    </row>
    <row r="111" spans="1:91" x14ac:dyDescent="0.25">
      <c r="A111" s="2" t="s">
        <v>154</v>
      </c>
      <c r="B111" s="2" t="s">
        <v>155</v>
      </c>
      <c r="C111" s="181">
        <v>3009.42</v>
      </c>
      <c r="D111" s="181">
        <v>38500</v>
      </c>
      <c r="E111" s="181">
        <v>0</v>
      </c>
      <c r="F111" s="181">
        <v>38500</v>
      </c>
      <c r="G111" s="194">
        <f t="shared" si="4"/>
        <v>0</v>
      </c>
      <c r="H111" s="190">
        <v>38500</v>
      </c>
      <c r="I111" s="243">
        <f t="shared" si="5"/>
        <v>0</v>
      </c>
      <c r="J111" s="262" t="s">
        <v>938</v>
      </c>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c r="BS111" s="262"/>
      <c r="BT111" s="262"/>
      <c r="BU111" s="262"/>
      <c r="BV111" s="262"/>
      <c r="BW111" s="262"/>
      <c r="BX111" s="262"/>
      <c r="BY111" s="262"/>
      <c r="BZ111" s="262"/>
      <c r="CA111" s="262"/>
      <c r="CB111" s="262"/>
      <c r="CC111" s="262"/>
      <c r="CD111" s="262"/>
      <c r="CE111" s="262"/>
      <c r="CF111" s="262"/>
      <c r="CG111" s="262"/>
      <c r="CH111" s="262"/>
      <c r="CI111" s="262"/>
      <c r="CJ111" s="262"/>
      <c r="CK111" s="262"/>
      <c r="CL111" s="262"/>
      <c r="CM111" s="262"/>
    </row>
    <row r="112" spans="1:91" s="151" customFormat="1" x14ac:dyDescent="0.25">
      <c r="A112" s="162" t="s">
        <v>156</v>
      </c>
      <c r="B112" s="162" t="s">
        <v>157</v>
      </c>
      <c r="C112" s="216">
        <v>1876.15</v>
      </c>
      <c r="D112" s="216">
        <v>3300</v>
      </c>
      <c r="E112" s="216">
        <v>1694.8</v>
      </c>
      <c r="F112" s="216">
        <v>1605.2</v>
      </c>
      <c r="G112" s="196">
        <f t="shared" si="4"/>
        <v>0.51357575757575757</v>
      </c>
      <c r="H112" s="216">
        <v>3300</v>
      </c>
      <c r="I112" s="247">
        <f t="shared" si="5"/>
        <v>0</v>
      </c>
      <c r="J112" s="151" t="s">
        <v>939</v>
      </c>
    </row>
    <row r="113" spans="1:91" x14ac:dyDescent="0.25">
      <c r="A113" s="2" t="s">
        <v>158</v>
      </c>
      <c r="B113" s="2" t="s">
        <v>119</v>
      </c>
      <c r="C113" s="181">
        <v>2022.05</v>
      </c>
      <c r="D113" s="181">
        <v>2750</v>
      </c>
      <c r="E113" s="181">
        <v>1313.3</v>
      </c>
      <c r="F113" s="181">
        <v>1436.7</v>
      </c>
      <c r="G113" s="194">
        <f t="shared" si="4"/>
        <v>0.47756363636363636</v>
      </c>
      <c r="H113" s="190">
        <v>2750</v>
      </c>
      <c r="I113" s="243">
        <f t="shared" si="5"/>
        <v>0</v>
      </c>
      <c r="J113" s="262" t="s">
        <v>940</v>
      </c>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62"/>
      <c r="BZ113" s="262"/>
      <c r="CA113" s="262"/>
      <c r="CB113" s="262"/>
      <c r="CC113" s="262"/>
      <c r="CD113" s="262"/>
      <c r="CE113" s="262"/>
      <c r="CF113" s="262"/>
      <c r="CG113" s="262"/>
      <c r="CH113" s="262"/>
      <c r="CI113" s="262"/>
      <c r="CJ113" s="262"/>
      <c r="CK113" s="262"/>
      <c r="CL113" s="262"/>
      <c r="CM113" s="262"/>
    </row>
    <row r="114" spans="1:91" s="151" customFormat="1" x14ac:dyDescent="0.25">
      <c r="A114" s="162" t="s">
        <v>159</v>
      </c>
      <c r="B114" s="162" t="s">
        <v>160</v>
      </c>
      <c r="C114" s="216">
        <v>5938</v>
      </c>
      <c r="D114" s="216">
        <v>0</v>
      </c>
      <c r="E114" s="216">
        <v>0</v>
      </c>
      <c r="F114" s="216">
        <v>0</v>
      </c>
      <c r="G114" s="196" t="s">
        <v>879</v>
      </c>
      <c r="H114" s="216">
        <v>0</v>
      </c>
      <c r="I114" s="247" t="s">
        <v>879</v>
      </c>
      <c r="J114" s="151" t="s">
        <v>941</v>
      </c>
    </row>
    <row r="115" spans="1:91" x14ac:dyDescent="0.25">
      <c r="A115" s="2" t="s">
        <v>161</v>
      </c>
      <c r="B115" s="2" t="s">
        <v>162</v>
      </c>
      <c r="C115" s="181">
        <v>379.48</v>
      </c>
      <c r="D115" s="181">
        <v>515</v>
      </c>
      <c r="E115" s="181">
        <v>91.51</v>
      </c>
      <c r="F115" s="181">
        <v>423.49</v>
      </c>
      <c r="G115" s="194">
        <f t="shared" si="4"/>
        <v>0.17768932038834953</v>
      </c>
      <c r="H115" s="190">
        <v>515</v>
      </c>
      <c r="I115" s="243">
        <f t="shared" si="5"/>
        <v>0</v>
      </c>
      <c r="J115" s="262" t="s">
        <v>942</v>
      </c>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262"/>
      <c r="BT115" s="262"/>
      <c r="BU115" s="262"/>
      <c r="BV115" s="262"/>
      <c r="BW115" s="262"/>
      <c r="BX115" s="262"/>
      <c r="BY115" s="262"/>
      <c r="BZ115" s="262"/>
      <c r="CA115" s="262"/>
      <c r="CB115" s="262"/>
      <c r="CC115" s="262"/>
      <c r="CD115" s="262"/>
      <c r="CE115" s="262"/>
      <c r="CF115" s="262"/>
      <c r="CG115" s="262"/>
      <c r="CH115" s="262"/>
      <c r="CI115" s="262"/>
      <c r="CJ115" s="262"/>
      <c r="CK115" s="262"/>
      <c r="CL115" s="262"/>
      <c r="CM115" s="262"/>
    </row>
    <row r="116" spans="1:91" s="151" customFormat="1" x14ac:dyDescent="0.25">
      <c r="A116" s="162" t="s">
        <v>163</v>
      </c>
      <c r="B116" s="162" t="s">
        <v>123</v>
      </c>
      <c r="C116" s="216">
        <v>17561.63</v>
      </c>
      <c r="D116" s="216">
        <v>55000</v>
      </c>
      <c r="E116" s="216">
        <v>36518.04</v>
      </c>
      <c r="F116" s="216">
        <v>18481.96</v>
      </c>
      <c r="G116" s="196">
        <f t="shared" si="4"/>
        <v>0.66396436363636369</v>
      </c>
      <c r="H116" s="216">
        <v>55000</v>
      </c>
      <c r="I116" s="247">
        <f t="shared" si="5"/>
        <v>0</v>
      </c>
      <c r="J116" s="151" t="s">
        <v>943</v>
      </c>
    </row>
    <row r="117" spans="1:91" x14ac:dyDescent="0.25">
      <c r="A117" s="2" t="s">
        <v>164</v>
      </c>
      <c r="B117" s="2" t="s">
        <v>125</v>
      </c>
      <c r="C117" s="181">
        <v>92245.65</v>
      </c>
      <c r="D117" s="181">
        <v>39750</v>
      </c>
      <c r="E117" s="181">
        <v>70591.41</v>
      </c>
      <c r="F117" s="181">
        <v>-30841.41</v>
      </c>
      <c r="G117" s="194">
        <f t="shared" si="4"/>
        <v>1.7758845283018869</v>
      </c>
      <c r="H117" s="190">
        <v>39750</v>
      </c>
      <c r="I117" s="243">
        <f t="shared" si="5"/>
        <v>0</v>
      </c>
      <c r="J117" s="262" t="s">
        <v>944</v>
      </c>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row>
    <row r="118" spans="1:91" s="151" customFormat="1" x14ac:dyDescent="0.25">
      <c r="A118" s="162" t="s">
        <v>165</v>
      </c>
      <c r="B118" s="162" t="s">
        <v>127</v>
      </c>
      <c r="C118" s="216">
        <v>1398.77</v>
      </c>
      <c r="D118" s="216">
        <v>3600</v>
      </c>
      <c r="E118" s="216">
        <v>1584.5</v>
      </c>
      <c r="F118" s="216">
        <v>2015.5</v>
      </c>
      <c r="G118" s="196">
        <f t="shared" si="4"/>
        <v>0.44013888888888891</v>
      </c>
      <c r="H118" s="216">
        <v>3600</v>
      </c>
      <c r="I118" s="247">
        <f t="shared" si="5"/>
        <v>0</v>
      </c>
      <c r="J118" s="151" t="s">
        <v>945</v>
      </c>
    </row>
    <row r="119" spans="1:91" x14ac:dyDescent="0.25">
      <c r="A119" s="2" t="s">
        <v>166</v>
      </c>
      <c r="B119" s="2" t="s">
        <v>136</v>
      </c>
      <c r="C119" s="181">
        <v>0</v>
      </c>
      <c r="D119" s="181">
        <v>4000</v>
      </c>
      <c r="E119" s="181">
        <v>2023.94</v>
      </c>
      <c r="F119" s="181">
        <v>1976.06</v>
      </c>
      <c r="G119" s="194">
        <f t="shared" si="4"/>
        <v>0.50598500000000002</v>
      </c>
      <c r="H119" s="190">
        <v>4000</v>
      </c>
      <c r="I119" s="243">
        <f t="shared" si="5"/>
        <v>0</v>
      </c>
      <c r="J119" s="262" t="s">
        <v>946</v>
      </c>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row>
    <row r="120" spans="1:91" s="151" customFormat="1" x14ac:dyDescent="0.25">
      <c r="A120" s="162" t="s">
        <v>167</v>
      </c>
      <c r="B120" s="162" t="s">
        <v>168</v>
      </c>
      <c r="C120" s="216">
        <v>5156.43</v>
      </c>
      <c r="D120" s="216">
        <v>5500</v>
      </c>
      <c r="E120" s="216">
        <v>3593.47</v>
      </c>
      <c r="F120" s="216">
        <v>1906.53</v>
      </c>
      <c r="G120" s="196">
        <f t="shared" si="4"/>
        <v>0.65335818181818173</v>
      </c>
      <c r="H120" s="216">
        <v>5500</v>
      </c>
      <c r="I120" s="247">
        <f t="shared" si="5"/>
        <v>0</v>
      </c>
      <c r="J120" s="151" t="s">
        <v>947</v>
      </c>
    </row>
    <row r="121" spans="1:91" x14ac:dyDescent="0.25">
      <c r="A121" s="2" t="s">
        <v>169</v>
      </c>
      <c r="B121" s="2" t="s">
        <v>170</v>
      </c>
      <c r="C121" s="181">
        <v>645.79999999999995</v>
      </c>
      <c r="D121" s="181">
        <v>800</v>
      </c>
      <c r="E121" s="181">
        <v>0</v>
      </c>
      <c r="F121" s="181">
        <v>800</v>
      </c>
      <c r="G121" s="194">
        <f t="shared" si="4"/>
        <v>0</v>
      </c>
      <c r="H121" s="190">
        <v>800</v>
      </c>
      <c r="I121" s="243">
        <f t="shared" si="5"/>
        <v>0</v>
      </c>
      <c r="J121" s="262" t="s">
        <v>948</v>
      </c>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262"/>
      <c r="BT121" s="262"/>
      <c r="BU121" s="262"/>
      <c r="BV121" s="262"/>
      <c r="BW121" s="262"/>
      <c r="BX121" s="262"/>
      <c r="BY121" s="262"/>
      <c r="BZ121" s="262"/>
      <c r="CA121" s="262"/>
      <c r="CB121" s="262"/>
      <c r="CC121" s="262"/>
      <c r="CD121" s="262"/>
      <c r="CE121" s="262"/>
      <c r="CF121" s="262"/>
      <c r="CG121" s="262"/>
      <c r="CH121" s="262"/>
      <c r="CI121" s="262"/>
      <c r="CJ121" s="262"/>
      <c r="CK121" s="262"/>
      <c r="CL121" s="262"/>
      <c r="CM121" s="262"/>
    </row>
    <row r="122" spans="1:91" s="151" customFormat="1" ht="15.75" thickBot="1" x14ac:dyDescent="0.3">
      <c r="A122" s="163" t="s">
        <v>171</v>
      </c>
      <c r="B122" s="163" t="s">
        <v>144</v>
      </c>
      <c r="C122" s="217">
        <v>2045.51</v>
      </c>
      <c r="D122" s="217">
        <v>515</v>
      </c>
      <c r="E122" s="217">
        <v>6191.09</v>
      </c>
      <c r="F122" s="217">
        <v>-5676.09</v>
      </c>
      <c r="G122" s="218">
        <f t="shared" si="4"/>
        <v>12.021533980582525</v>
      </c>
      <c r="H122" s="217">
        <v>515</v>
      </c>
      <c r="I122" s="248">
        <f t="shared" si="5"/>
        <v>0</v>
      </c>
      <c r="J122" s="151" t="s">
        <v>949</v>
      </c>
    </row>
    <row r="123" spans="1:91" s="171" customFormat="1" ht="15.75" thickTop="1" x14ac:dyDescent="0.25">
      <c r="A123" s="172" t="s">
        <v>172</v>
      </c>
      <c r="B123" s="173"/>
      <c r="C123" s="208">
        <f>SUM(C108:C122)</f>
        <v>354574.34</v>
      </c>
      <c r="D123" s="208">
        <f t="shared" ref="D123:H123" si="7">SUM(D108:D122)</f>
        <v>557646</v>
      </c>
      <c r="E123" s="208">
        <f t="shared" si="7"/>
        <v>234210.56</v>
      </c>
      <c r="F123" s="208">
        <f t="shared" si="7"/>
        <v>323435.44000000006</v>
      </c>
      <c r="G123" s="219">
        <f t="shared" si="4"/>
        <v>0.41999863712821395</v>
      </c>
      <c r="H123" s="208">
        <f t="shared" si="7"/>
        <v>581752</v>
      </c>
      <c r="I123" s="245">
        <f t="shared" si="5"/>
        <v>4.3228141150478905E-2</v>
      </c>
      <c r="J123" s="171" t="s">
        <v>950</v>
      </c>
    </row>
    <row r="124" spans="1:91" x14ac:dyDescent="0.25">
      <c r="A124" s="1"/>
      <c r="B124" s="1"/>
      <c r="G124" s="194" t="s">
        <v>21</v>
      </c>
      <c r="H124" s="212"/>
      <c r="I124" s="243" t="s">
        <v>21</v>
      </c>
    </row>
    <row r="125" spans="1:91" s="176" customFormat="1" x14ac:dyDescent="0.25">
      <c r="A125" s="174" t="s">
        <v>173</v>
      </c>
      <c r="B125" s="178"/>
      <c r="C125" s="213"/>
      <c r="D125" s="213"/>
      <c r="E125" s="213"/>
      <c r="F125" s="213"/>
      <c r="G125" s="215" t="s">
        <v>21</v>
      </c>
      <c r="H125" s="214"/>
      <c r="I125" s="246" t="s">
        <v>21</v>
      </c>
    </row>
    <row r="126" spans="1:91" s="151" customFormat="1" x14ac:dyDescent="0.25">
      <c r="A126" s="162" t="s">
        <v>174</v>
      </c>
      <c r="B126" s="162" t="s">
        <v>113</v>
      </c>
      <c r="C126" s="216">
        <v>10736.1</v>
      </c>
      <c r="D126" s="216">
        <v>12262</v>
      </c>
      <c r="E126" s="216">
        <v>10741.24</v>
      </c>
      <c r="F126" s="216">
        <v>1520.76</v>
      </c>
      <c r="G126" s="196">
        <f t="shared" si="4"/>
        <v>0.8759778176480183</v>
      </c>
      <c r="H126" s="216">
        <v>12857</v>
      </c>
      <c r="I126" s="247">
        <f t="shared" si="5"/>
        <v>4.852389496003906E-2</v>
      </c>
      <c r="J126" s="151" t="s">
        <v>1163</v>
      </c>
    </row>
    <row r="127" spans="1:91" x14ac:dyDescent="0.25">
      <c r="A127" s="2" t="s">
        <v>175</v>
      </c>
      <c r="B127" s="2" t="s">
        <v>176</v>
      </c>
      <c r="C127" s="181">
        <v>0</v>
      </c>
      <c r="D127" s="181">
        <v>0</v>
      </c>
      <c r="E127" s="181">
        <v>85.01</v>
      </c>
      <c r="F127" s="181">
        <v>-85.01</v>
      </c>
      <c r="G127" s="194" t="s">
        <v>879</v>
      </c>
      <c r="H127" s="190" t="s">
        <v>876</v>
      </c>
      <c r="I127" s="243" t="s">
        <v>879</v>
      </c>
      <c r="J127" t="s">
        <v>961</v>
      </c>
    </row>
    <row r="128" spans="1:91" s="151" customFormat="1" x14ac:dyDescent="0.25">
      <c r="A128" s="162" t="s">
        <v>177</v>
      </c>
      <c r="B128" s="162" t="s">
        <v>117</v>
      </c>
      <c r="C128" s="216">
        <v>10700.3</v>
      </c>
      <c r="D128" s="216">
        <v>6500</v>
      </c>
      <c r="E128" s="216">
        <v>8490.4599999999991</v>
      </c>
      <c r="F128" s="216">
        <v>-1990.46</v>
      </c>
      <c r="G128" s="196">
        <f t="shared" si="4"/>
        <v>1.3062246153846153</v>
      </c>
      <c r="H128" s="216">
        <v>7000</v>
      </c>
      <c r="I128" s="247">
        <f t="shared" si="5"/>
        <v>7.6923076923076872E-2</v>
      </c>
      <c r="J128" s="151" t="s">
        <v>951</v>
      </c>
    </row>
    <row r="129" spans="1:10" x14ac:dyDescent="0.25">
      <c r="A129" s="2" t="s">
        <v>178</v>
      </c>
      <c r="B129" s="2" t="s">
        <v>157</v>
      </c>
      <c r="C129" s="181">
        <v>1078.73</v>
      </c>
      <c r="D129" s="181">
        <v>1500</v>
      </c>
      <c r="E129" s="181">
        <v>1928.31</v>
      </c>
      <c r="F129" s="181">
        <v>-428.31</v>
      </c>
      <c r="G129" s="194">
        <f t="shared" si="4"/>
        <v>1.2855399999999999</v>
      </c>
      <c r="H129" s="190">
        <v>1500</v>
      </c>
      <c r="I129" s="243">
        <f t="shared" si="5"/>
        <v>0</v>
      </c>
      <c r="J129" t="s">
        <v>952</v>
      </c>
    </row>
    <row r="130" spans="1:10" s="151" customFormat="1" x14ac:dyDescent="0.25">
      <c r="A130" s="162" t="s">
        <v>179</v>
      </c>
      <c r="B130" s="162" t="s">
        <v>123</v>
      </c>
      <c r="C130" s="216">
        <v>2293.59</v>
      </c>
      <c r="D130" s="216">
        <v>5000</v>
      </c>
      <c r="E130" s="216">
        <v>0</v>
      </c>
      <c r="F130" s="216">
        <v>5000</v>
      </c>
      <c r="G130" s="196">
        <f t="shared" si="4"/>
        <v>0</v>
      </c>
      <c r="H130" s="216">
        <v>5000</v>
      </c>
      <c r="I130" s="247">
        <f t="shared" si="5"/>
        <v>0</v>
      </c>
      <c r="J130" s="151" t="s">
        <v>953</v>
      </c>
    </row>
    <row r="131" spans="1:10" x14ac:dyDescent="0.25">
      <c r="A131" s="2" t="s">
        <v>180</v>
      </c>
      <c r="B131" s="2" t="s">
        <v>125</v>
      </c>
      <c r="C131" s="181">
        <v>0</v>
      </c>
      <c r="D131" s="181">
        <v>1500</v>
      </c>
      <c r="E131" s="181">
        <v>0</v>
      </c>
      <c r="F131" s="181">
        <v>1500</v>
      </c>
      <c r="G131" s="194">
        <f t="shared" si="4"/>
        <v>0</v>
      </c>
      <c r="H131" s="190">
        <v>1500</v>
      </c>
      <c r="I131" s="243">
        <f t="shared" si="5"/>
        <v>0</v>
      </c>
      <c r="J131" t="s">
        <v>954</v>
      </c>
    </row>
    <row r="132" spans="1:10" s="151" customFormat="1" x14ac:dyDescent="0.25">
      <c r="A132" s="162" t="s">
        <v>181</v>
      </c>
      <c r="B132" s="162" t="s">
        <v>136</v>
      </c>
      <c r="C132" s="216">
        <v>82.23</v>
      </c>
      <c r="D132" s="216">
        <v>1500</v>
      </c>
      <c r="E132" s="216">
        <v>0</v>
      </c>
      <c r="F132" s="216">
        <v>1500</v>
      </c>
      <c r="G132" s="196">
        <f t="shared" si="4"/>
        <v>0</v>
      </c>
      <c r="H132" s="216">
        <v>1500</v>
      </c>
      <c r="I132" s="247">
        <f t="shared" si="5"/>
        <v>0</v>
      </c>
      <c r="J132" s="151" t="s">
        <v>955</v>
      </c>
    </row>
    <row r="133" spans="1:10" x14ac:dyDescent="0.25">
      <c r="A133" s="2" t="s">
        <v>182</v>
      </c>
      <c r="B133" s="2" t="s">
        <v>183</v>
      </c>
      <c r="C133" s="181">
        <v>0</v>
      </c>
      <c r="D133" s="181">
        <v>300</v>
      </c>
      <c r="E133" s="181">
        <v>0</v>
      </c>
      <c r="F133" s="181">
        <v>300</v>
      </c>
      <c r="G133" s="194">
        <f t="shared" si="4"/>
        <v>0</v>
      </c>
      <c r="H133" s="190">
        <v>300</v>
      </c>
      <c r="I133" s="243">
        <f t="shared" si="5"/>
        <v>0</v>
      </c>
      <c r="J133" t="s">
        <v>956</v>
      </c>
    </row>
    <row r="134" spans="1:10" s="151" customFormat="1" x14ac:dyDescent="0.25">
      <c r="A134" s="162" t="s">
        <v>184</v>
      </c>
      <c r="B134" s="162" t="s">
        <v>185</v>
      </c>
      <c r="C134" s="216">
        <v>102.96</v>
      </c>
      <c r="D134" s="216">
        <v>500</v>
      </c>
      <c r="E134" s="216">
        <v>0</v>
      </c>
      <c r="F134" s="216">
        <v>500</v>
      </c>
      <c r="G134" s="196">
        <f t="shared" si="4"/>
        <v>0</v>
      </c>
      <c r="H134" s="216">
        <v>500</v>
      </c>
      <c r="I134" s="247">
        <f t="shared" si="5"/>
        <v>0</v>
      </c>
      <c r="J134" s="151" t="s">
        <v>957</v>
      </c>
    </row>
    <row r="135" spans="1:10" x14ac:dyDescent="0.25">
      <c r="A135" s="2" t="s">
        <v>186</v>
      </c>
      <c r="B135" s="2" t="s">
        <v>170</v>
      </c>
      <c r="C135" s="181">
        <v>4800.8</v>
      </c>
      <c r="D135" s="181">
        <v>500</v>
      </c>
      <c r="E135" s="181">
        <v>1230</v>
      </c>
      <c r="F135" s="181">
        <v>-730</v>
      </c>
      <c r="G135" s="194">
        <f t="shared" si="4"/>
        <v>2.46</v>
      </c>
      <c r="H135" s="190">
        <v>500</v>
      </c>
      <c r="I135" s="243">
        <f t="shared" si="5"/>
        <v>0</v>
      </c>
      <c r="J135" t="s">
        <v>958</v>
      </c>
    </row>
    <row r="136" spans="1:10" s="151" customFormat="1" x14ac:dyDescent="0.25">
      <c r="A136" s="162" t="s">
        <v>187</v>
      </c>
      <c r="B136" s="162" t="s">
        <v>144</v>
      </c>
      <c r="C136" s="216">
        <v>5707.64</v>
      </c>
      <c r="D136" s="216">
        <v>1050</v>
      </c>
      <c r="E136" s="216">
        <v>0</v>
      </c>
      <c r="F136" s="216">
        <v>1050</v>
      </c>
      <c r="G136" s="196">
        <f t="shared" si="4"/>
        <v>0</v>
      </c>
      <c r="H136" s="216">
        <v>1050</v>
      </c>
      <c r="I136" s="247">
        <f t="shared" si="5"/>
        <v>0</v>
      </c>
      <c r="J136" s="151" t="s">
        <v>959</v>
      </c>
    </row>
    <row r="137" spans="1:10" ht="15.75" thickBot="1" x14ac:dyDescent="0.3">
      <c r="A137" s="19" t="s">
        <v>188</v>
      </c>
      <c r="B137" s="19" t="s">
        <v>189</v>
      </c>
      <c r="C137" s="205">
        <v>1000</v>
      </c>
      <c r="D137" s="205">
        <v>1000</v>
      </c>
      <c r="E137" s="205">
        <v>1000</v>
      </c>
      <c r="F137" s="205">
        <v>0</v>
      </c>
      <c r="G137" s="206">
        <f t="shared" si="4"/>
        <v>1</v>
      </c>
      <c r="H137" s="207">
        <v>1000</v>
      </c>
      <c r="I137" s="244">
        <f t="shared" si="5"/>
        <v>0</v>
      </c>
      <c r="J137" t="s">
        <v>960</v>
      </c>
    </row>
    <row r="138" spans="1:10" s="171" customFormat="1" ht="15.75" thickTop="1" x14ac:dyDescent="0.25">
      <c r="A138" s="172" t="s">
        <v>190</v>
      </c>
      <c r="B138" s="173"/>
      <c r="C138" s="208">
        <f>SUM(C126:C137)</f>
        <v>36502.35</v>
      </c>
      <c r="D138" s="208">
        <f t="shared" ref="D138:H138" si="8">SUM(D126:D137)</f>
        <v>31612</v>
      </c>
      <c r="E138" s="208">
        <f t="shared" si="8"/>
        <v>23475.02</v>
      </c>
      <c r="F138" s="208">
        <f t="shared" si="8"/>
        <v>8136.98</v>
      </c>
      <c r="G138" s="219">
        <f t="shared" si="4"/>
        <v>0.74259838036188786</v>
      </c>
      <c r="H138" s="208">
        <f t="shared" si="8"/>
        <v>32707</v>
      </c>
      <c r="I138" s="245">
        <f t="shared" si="5"/>
        <v>3.4638744780463027E-2</v>
      </c>
    </row>
    <row r="139" spans="1:10" x14ac:dyDescent="0.25">
      <c r="A139" s="1"/>
      <c r="B139" s="1"/>
      <c r="G139" s="220" t="s">
        <v>21</v>
      </c>
      <c r="H139" s="221"/>
      <c r="I139" s="249" t="s">
        <v>21</v>
      </c>
      <c r="J139" s="85"/>
    </row>
    <row r="140" spans="1:10" s="8" customFormat="1" x14ac:dyDescent="0.25">
      <c r="C140" s="210"/>
      <c r="D140" s="210"/>
      <c r="E140" s="210"/>
      <c r="F140" s="210"/>
      <c r="G140" s="220"/>
      <c r="H140" s="221"/>
      <c r="I140" s="249"/>
      <c r="J140" s="85"/>
    </row>
    <row r="141" spans="1:10" s="8" customFormat="1" x14ac:dyDescent="0.25">
      <c r="C141" s="210"/>
      <c r="D141" s="210"/>
      <c r="E141" s="210"/>
      <c r="F141" s="210"/>
      <c r="G141" s="220"/>
      <c r="H141" s="221"/>
      <c r="I141" s="249"/>
      <c r="J141" s="85"/>
    </row>
    <row r="142" spans="1:10" s="8" customFormat="1" x14ac:dyDescent="0.25">
      <c r="C142" s="210"/>
      <c r="D142" s="210"/>
      <c r="E142" s="210"/>
      <c r="F142" s="210"/>
      <c r="G142" s="220"/>
      <c r="H142" s="221"/>
      <c r="I142" s="249"/>
      <c r="J142" s="85"/>
    </row>
    <row r="143" spans="1:10" s="8" customFormat="1" x14ac:dyDescent="0.25">
      <c r="C143" s="210"/>
      <c r="D143" s="210"/>
      <c r="E143" s="210"/>
      <c r="F143" s="210"/>
      <c r="G143" s="220"/>
      <c r="H143" s="221"/>
      <c r="I143" s="249"/>
      <c r="J143" s="85"/>
    </row>
    <row r="144" spans="1:10" s="8" customFormat="1" x14ac:dyDescent="0.25">
      <c r="C144" s="210"/>
      <c r="D144" s="210"/>
      <c r="E144" s="210"/>
      <c r="F144" s="210"/>
      <c r="G144" s="220"/>
      <c r="H144" s="221"/>
      <c r="I144" s="249"/>
      <c r="J144" s="85"/>
    </row>
    <row r="145" spans="1:10" s="8" customFormat="1" ht="15.75" x14ac:dyDescent="0.25">
      <c r="A145" s="270" t="s">
        <v>0</v>
      </c>
      <c r="B145" s="270"/>
      <c r="C145" s="270"/>
      <c r="D145" s="270"/>
      <c r="E145" s="270"/>
      <c r="F145" s="270"/>
      <c r="G145" s="270"/>
      <c r="H145" s="270"/>
      <c r="I145" s="270"/>
    </row>
    <row r="146" spans="1:10" s="8" customFormat="1" ht="15.75" x14ac:dyDescent="0.25">
      <c r="A146" s="270" t="s">
        <v>1</v>
      </c>
      <c r="B146" s="270"/>
      <c r="C146" s="270"/>
      <c r="D146" s="270"/>
      <c r="E146" s="270"/>
      <c r="F146" s="270"/>
      <c r="G146" s="270"/>
      <c r="H146" s="270"/>
      <c r="I146" s="270"/>
    </row>
    <row r="147" spans="1:10" s="8" customFormat="1" ht="15.75" x14ac:dyDescent="0.25">
      <c r="A147" s="271" t="s">
        <v>2</v>
      </c>
      <c r="B147" s="271"/>
      <c r="C147" s="271"/>
      <c r="D147" s="271"/>
      <c r="E147" s="271"/>
      <c r="F147" s="271"/>
      <c r="G147" s="271"/>
      <c r="H147" s="271"/>
      <c r="I147" s="271"/>
    </row>
    <row r="148" spans="1:10" s="8" customFormat="1" x14ac:dyDescent="0.25">
      <c r="A148" s="41"/>
      <c r="B148" s="41"/>
      <c r="C148" s="183"/>
      <c r="D148" s="183"/>
      <c r="E148" s="183"/>
      <c r="F148" s="183"/>
      <c r="G148" s="183"/>
      <c r="H148" s="183"/>
      <c r="I148" s="153"/>
    </row>
    <row r="149" spans="1:10" s="8" customFormat="1" x14ac:dyDescent="0.25">
      <c r="A149" s="9" t="s">
        <v>3</v>
      </c>
      <c r="B149" s="9" t="s">
        <v>3</v>
      </c>
      <c r="C149" s="181" t="s">
        <v>3</v>
      </c>
      <c r="D149" s="181"/>
      <c r="E149" s="181" t="s">
        <v>3</v>
      </c>
      <c r="F149" s="181"/>
      <c r="G149" s="181"/>
      <c r="H149" s="181" t="s">
        <v>3</v>
      </c>
      <c r="I149" s="13" t="s">
        <v>3</v>
      </c>
    </row>
    <row r="150" spans="1:10" s="8" customFormat="1" x14ac:dyDescent="0.25">
      <c r="A150" s="21" t="s">
        <v>3</v>
      </c>
      <c r="B150" s="21" t="s">
        <v>3</v>
      </c>
      <c r="C150" s="183" t="s">
        <v>4</v>
      </c>
      <c r="D150" s="183" t="s">
        <v>5</v>
      </c>
      <c r="E150" s="183" t="s">
        <v>6</v>
      </c>
      <c r="F150" s="183" t="s">
        <v>7</v>
      </c>
      <c r="G150" s="184" t="s">
        <v>836</v>
      </c>
      <c r="H150" s="185" t="s">
        <v>9</v>
      </c>
      <c r="I150" s="52" t="s">
        <v>10</v>
      </c>
    </row>
    <row r="151" spans="1:10" s="176" customFormat="1" x14ac:dyDescent="0.25">
      <c r="A151" s="179" t="s">
        <v>11</v>
      </c>
      <c r="B151" s="179" t="s">
        <v>12</v>
      </c>
      <c r="C151" s="222" t="s">
        <v>13</v>
      </c>
      <c r="D151" s="222" t="s">
        <v>14</v>
      </c>
      <c r="E151" s="222" t="s">
        <v>15</v>
      </c>
      <c r="F151" s="222" t="s">
        <v>16</v>
      </c>
      <c r="G151" s="223" t="s">
        <v>17</v>
      </c>
      <c r="H151" s="222" t="s">
        <v>18</v>
      </c>
      <c r="I151" s="180" t="s">
        <v>19</v>
      </c>
    </row>
    <row r="152" spans="1:10" s="151" customFormat="1" x14ac:dyDescent="0.25">
      <c r="A152" s="164" t="s">
        <v>191</v>
      </c>
      <c r="B152" s="165"/>
      <c r="C152" s="216"/>
      <c r="D152" s="216"/>
      <c r="E152" s="216"/>
      <c r="F152" s="216"/>
      <c r="G152" s="196" t="s">
        <v>21</v>
      </c>
      <c r="H152" s="195"/>
      <c r="I152" s="247" t="s">
        <v>21</v>
      </c>
    </row>
    <row r="153" spans="1:10" x14ac:dyDescent="0.25">
      <c r="A153" s="2" t="s">
        <v>192</v>
      </c>
      <c r="B153" s="2" t="s">
        <v>113</v>
      </c>
      <c r="C153" s="181">
        <v>0</v>
      </c>
      <c r="D153" s="181">
        <v>26250</v>
      </c>
      <c r="E153" s="181">
        <v>17250.150000000001</v>
      </c>
      <c r="F153" s="181">
        <v>8999.85</v>
      </c>
      <c r="G153" s="194">
        <f t="shared" si="4"/>
        <v>0.65714857142857153</v>
      </c>
      <c r="H153" s="190">
        <v>0</v>
      </c>
      <c r="I153" s="243" t="s">
        <v>879</v>
      </c>
    </row>
    <row r="154" spans="1:10" s="151" customFormat="1" ht="15.75" x14ac:dyDescent="0.25">
      <c r="A154" s="162" t="s">
        <v>193</v>
      </c>
      <c r="B154" s="162" t="s">
        <v>115</v>
      </c>
      <c r="C154" s="216">
        <v>23000.12</v>
      </c>
      <c r="D154" s="216">
        <v>0</v>
      </c>
      <c r="E154" s="216">
        <v>0</v>
      </c>
      <c r="F154" s="216">
        <v>0</v>
      </c>
      <c r="G154" s="196" t="s">
        <v>879</v>
      </c>
      <c r="H154" s="216">
        <v>24150</v>
      </c>
      <c r="I154" s="264" t="s">
        <v>879</v>
      </c>
      <c r="J154" s="151" t="s">
        <v>1164</v>
      </c>
    </row>
    <row r="155" spans="1:10" x14ac:dyDescent="0.25">
      <c r="A155" s="2" t="s">
        <v>194</v>
      </c>
      <c r="B155" s="2" t="s">
        <v>117</v>
      </c>
      <c r="C155" s="181">
        <v>1874.47</v>
      </c>
      <c r="D155" s="181">
        <v>2285</v>
      </c>
      <c r="E155" s="181">
        <v>1446.43</v>
      </c>
      <c r="F155" s="181">
        <v>838.57</v>
      </c>
      <c r="G155" s="194">
        <f t="shared" si="4"/>
        <v>0.6330109409190372</v>
      </c>
      <c r="H155" s="190">
        <v>2285</v>
      </c>
      <c r="I155" s="243">
        <f t="shared" si="5"/>
        <v>0</v>
      </c>
      <c r="J155" t="s">
        <v>962</v>
      </c>
    </row>
    <row r="156" spans="1:10" s="151" customFormat="1" x14ac:dyDescent="0.25">
      <c r="A156" s="162" t="s">
        <v>195</v>
      </c>
      <c r="B156" s="162" t="s">
        <v>157</v>
      </c>
      <c r="C156" s="216">
        <v>956.79</v>
      </c>
      <c r="D156" s="216">
        <v>1800</v>
      </c>
      <c r="E156" s="216">
        <v>0</v>
      </c>
      <c r="F156" s="216">
        <v>1800</v>
      </c>
      <c r="G156" s="196">
        <f t="shared" si="4"/>
        <v>0</v>
      </c>
      <c r="H156" s="216">
        <v>1800</v>
      </c>
      <c r="I156" s="247">
        <f t="shared" si="5"/>
        <v>0</v>
      </c>
      <c r="J156" s="151" t="s">
        <v>963</v>
      </c>
    </row>
    <row r="157" spans="1:10" ht="15.75" thickBot="1" x14ac:dyDescent="0.3">
      <c r="A157" s="19" t="s">
        <v>196</v>
      </c>
      <c r="B157" s="19" t="s">
        <v>123</v>
      </c>
      <c r="C157" s="205">
        <v>3180</v>
      </c>
      <c r="D157" s="205">
        <v>3200</v>
      </c>
      <c r="E157" s="205">
        <v>2361</v>
      </c>
      <c r="F157" s="205">
        <v>839</v>
      </c>
      <c r="G157" s="206">
        <f t="shared" si="4"/>
        <v>0.73781249999999998</v>
      </c>
      <c r="H157" s="207">
        <v>3200</v>
      </c>
      <c r="I157" s="244">
        <f t="shared" si="5"/>
        <v>0</v>
      </c>
      <c r="J157" t="s">
        <v>964</v>
      </c>
    </row>
    <row r="158" spans="1:10" s="171" customFormat="1" ht="15.75" thickTop="1" x14ac:dyDescent="0.25">
      <c r="A158" s="172" t="s">
        <v>197</v>
      </c>
      <c r="B158" s="173"/>
      <c r="C158" s="208">
        <f>SUM(C153:C157)</f>
        <v>29011.38</v>
      </c>
      <c r="D158" s="208">
        <f t="shared" ref="D158:H158" si="9">SUM(D153:D157)</f>
        <v>33535</v>
      </c>
      <c r="E158" s="208">
        <f t="shared" si="9"/>
        <v>21057.58</v>
      </c>
      <c r="F158" s="208">
        <f t="shared" si="9"/>
        <v>12477.42</v>
      </c>
      <c r="G158" s="219">
        <f t="shared" si="4"/>
        <v>0.62792843298046819</v>
      </c>
      <c r="H158" s="208">
        <f t="shared" si="9"/>
        <v>31435</v>
      </c>
      <c r="I158" s="245">
        <f t="shared" si="5"/>
        <v>-6.262114209035341E-2</v>
      </c>
    </row>
    <row r="159" spans="1:10" x14ac:dyDescent="0.25">
      <c r="A159" s="1"/>
      <c r="B159" s="1"/>
      <c r="G159" s="194" t="s">
        <v>21</v>
      </c>
      <c r="H159" s="212"/>
      <c r="I159" s="243" t="s">
        <v>21</v>
      </c>
    </row>
    <row r="160" spans="1:10" s="176" customFormat="1" x14ac:dyDescent="0.25">
      <c r="A160" s="174" t="s">
        <v>198</v>
      </c>
      <c r="B160" s="178"/>
      <c r="C160" s="213"/>
      <c r="D160" s="213"/>
      <c r="E160" s="213"/>
      <c r="F160" s="213"/>
      <c r="G160" s="215" t="s">
        <v>21</v>
      </c>
      <c r="H160" s="214"/>
      <c r="I160" s="246" t="s">
        <v>21</v>
      </c>
    </row>
    <row r="161" spans="1:10" x14ac:dyDescent="0.25">
      <c r="A161" s="2" t="s">
        <v>199</v>
      </c>
      <c r="B161" s="2" t="s">
        <v>113</v>
      </c>
      <c r="C161" s="181">
        <v>32391</v>
      </c>
      <c r="D161" s="181">
        <v>51000</v>
      </c>
      <c r="E161" s="181">
        <v>43206.36</v>
      </c>
      <c r="F161" s="181">
        <v>7793.64</v>
      </c>
      <c r="G161" s="194">
        <f t="shared" si="4"/>
        <v>0.84718352941176467</v>
      </c>
      <c r="H161" s="190">
        <v>40162</v>
      </c>
      <c r="I161" s="243">
        <f t="shared" si="5"/>
        <v>-0.2125098039215686</v>
      </c>
      <c r="J161" s="262" t="s">
        <v>1165</v>
      </c>
    </row>
    <row r="162" spans="1:10" s="151" customFormat="1" x14ac:dyDescent="0.25">
      <c r="A162" s="162" t="s">
        <v>200</v>
      </c>
      <c r="B162" s="162" t="s">
        <v>176</v>
      </c>
      <c r="C162" s="216">
        <v>0</v>
      </c>
      <c r="D162" s="216">
        <v>0</v>
      </c>
      <c r="E162" s="216">
        <v>255.07</v>
      </c>
      <c r="F162" s="216">
        <v>-255.07</v>
      </c>
      <c r="G162" s="196" t="s">
        <v>879</v>
      </c>
      <c r="H162" s="216">
        <v>0</v>
      </c>
      <c r="I162" s="247" t="s">
        <v>879</v>
      </c>
      <c r="J162" s="151" t="s">
        <v>976</v>
      </c>
    </row>
    <row r="163" spans="1:10" x14ac:dyDescent="0.25">
      <c r="A163" s="2" t="s">
        <v>201</v>
      </c>
      <c r="B163" s="2" t="s">
        <v>117</v>
      </c>
      <c r="C163" s="181">
        <v>32416.3</v>
      </c>
      <c r="D163" s="181">
        <v>13708</v>
      </c>
      <c r="E163" s="181">
        <v>24151.05</v>
      </c>
      <c r="F163" s="181">
        <v>-10443.049999999999</v>
      </c>
      <c r="G163" s="194">
        <f t="shared" si="4"/>
        <v>1.7618215640501895</v>
      </c>
      <c r="H163" s="190">
        <v>14667</v>
      </c>
      <c r="I163" s="243">
        <f t="shared" si="5"/>
        <v>6.995914794280722E-2</v>
      </c>
      <c r="J163" s="262" t="s">
        <v>965</v>
      </c>
    </row>
    <row r="164" spans="1:10" s="151" customFormat="1" x14ac:dyDescent="0.25">
      <c r="A164" s="162" t="s">
        <v>202</v>
      </c>
      <c r="B164" s="162" t="s">
        <v>157</v>
      </c>
      <c r="C164" s="216">
        <v>79.989999999999995</v>
      </c>
      <c r="D164" s="216">
        <v>300</v>
      </c>
      <c r="E164" s="216">
        <v>1055.6199999999999</v>
      </c>
      <c r="F164" s="216">
        <v>-755.62</v>
      </c>
      <c r="G164" s="196">
        <f t="shared" si="4"/>
        <v>3.518733333333333</v>
      </c>
      <c r="H164" s="216">
        <v>300</v>
      </c>
      <c r="I164" s="247">
        <f t="shared" si="5"/>
        <v>0</v>
      </c>
      <c r="J164" s="151" t="s">
        <v>966</v>
      </c>
    </row>
    <row r="165" spans="1:10" x14ac:dyDescent="0.25">
      <c r="A165" s="2" t="s">
        <v>203</v>
      </c>
      <c r="B165" s="2" t="s">
        <v>123</v>
      </c>
      <c r="C165" s="181">
        <v>475</v>
      </c>
      <c r="D165" s="181">
        <v>500</v>
      </c>
      <c r="E165" s="181">
        <v>90.82</v>
      </c>
      <c r="F165" s="181">
        <v>409.18</v>
      </c>
      <c r="G165" s="194">
        <f t="shared" si="4"/>
        <v>0.18164</v>
      </c>
      <c r="H165" s="190">
        <v>500</v>
      </c>
      <c r="I165" s="243">
        <f t="shared" si="5"/>
        <v>0</v>
      </c>
      <c r="J165" s="262" t="s">
        <v>967</v>
      </c>
    </row>
    <row r="166" spans="1:10" s="151" customFormat="1" x14ac:dyDescent="0.25">
      <c r="A166" s="162" t="s">
        <v>204</v>
      </c>
      <c r="B166" s="162" t="s">
        <v>125</v>
      </c>
      <c r="C166" s="216">
        <v>0</v>
      </c>
      <c r="D166" s="216">
        <v>150</v>
      </c>
      <c r="E166" s="216">
        <v>0</v>
      </c>
      <c r="F166" s="216">
        <v>150</v>
      </c>
      <c r="G166" s="196">
        <f t="shared" si="4"/>
        <v>0</v>
      </c>
      <c r="H166" s="216">
        <v>150</v>
      </c>
      <c r="I166" s="247">
        <f t="shared" si="5"/>
        <v>0</v>
      </c>
      <c r="J166" s="151" t="s">
        <v>968</v>
      </c>
    </row>
    <row r="167" spans="1:10" x14ac:dyDescent="0.25">
      <c r="A167" s="2" t="s">
        <v>205</v>
      </c>
      <c r="B167" s="2" t="s">
        <v>136</v>
      </c>
      <c r="C167" s="181">
        <v>525.23</v>
      </c>
      <c r="D167" s="181">
        <v>750</v>
      </c>
      <c r="E167" s="181">
        <v>2327.5</v>
      </c>
      <c r="F167" s="181">
        <v>-1577.5</v>
      </c>
      <c r="G167" s="194">
        <f t="shared" si="4"/>
        <v>3.1033333333333335</v>
      </c>
      <c r="H167" s="190">
        <v>750</v>
      </c>
      <c r="I167" s="243">
        <f t="shared" si="5"/>
        <v>0</v>
      </c>
      <c r="J167" s="262" t="s">
        <v>969</v>
      </c>
    </row>
    <row r="168" spans="1:10" s="151" customFormat="1" x14ac:dyDescent="0.25">
      <c r="A168" s="162" t="s">
        <v>206</v>
      </c>
      <c r="B168" s="162" t="s">
        <v>168</v>
      </c>
      <c r="C168" s="216">
        <v>349.7</v>
      </c>
      <c r="D168" s="216">
        <v>200</v>
      </c>
      <c r="E168" s="216">
        <v>777.71</v>
      </c>
      <c r="F168" s="216">
        <v>-577.71</v>
      </c>
      <c r="G168" s="196">
        <f t="shared" ref="G168:G243" si="10">+E168/D168</f>
        <v>3.8885500000000004</v>
      </c>
      <c r="H168" s="216">
        <v>200</v>
      </c>
      <c r="I168" s="247">
        <f t="shared" ref="I168:I243" si="11">+H168/D168-1</f>
        <v>0</v>
      </c>
      <c r="J168" s="151" t="s">
        <v>970</v>
      </c>
    </row>
    <row r="169" spans="1:10" x14ac:dyDescent="0.25">
      <c r="A169" s="2" t="s">
        <v>207</v>
      </c>
      <c r="B169" s="2" t="s">
        <v>185</v>
      </c>
      <c r="C169" s="181">
        <v>3762.44</v>
      </c>
      <c r="D169" s="181">
        <v>3500</v>
      </c>
      <c r="E169" s="181">
        <v>1840.62</v>
      </c>
      <c r="F169" s="181">
        <v>1659.38</v>
      </c>
      <c r="G169" s="194">
        <f t="shared" si="10"/>
        <v>0.52589142857142857</v>
      </c>
      <c r="H169" s="190">
        <v>3500</v>
      </c>
      <c r="I169" s="243">
        <f t="shared" si="11"/>
        <v>0</v>
      </c>
      <c r="J169" s="262" t="s">
        <v>971</v>
      </c>
    </row>
    <row r="170" spans="1:10" s="151" customFormat="1" x14ac:dyDescent="0.25">
      <c r="A170" s="162" t="s">
        <v>208</v>
      </c>
      <c r="B170" s="162" t="s">
        <v>209</v>
      </c>
      <c r="C170" s="216">
        <v>300</v>
      </c>
      <c r="D170" s="216">
        <v>200</v>
      </c>
      <c r="E170" s="216">
        <v>100</v>
      </c>
      <c r="F170" s="216">
        <v>100</v>
      </c>
      <c r="G170" s="196">
        <f t="shared" si="10"/>
        <v>0.5</v>
      </c>
      <c r="H170" s="216">
        <v>200</v>
      </c>
      <c r="I170" s="247">
        <f t="shared" si="11"/>
        <v>0</v>
      </c>
      <c r="J170" s="151" t="s">
        <v>972</v>
      </c>
    </row>
    <row r="171" spans="1:10" x14ac:dyDescent="0.25">
      <c r="A171" s="2" t="s">
        <v>210</v>
      </c>
      <c r="B171" s="2" t="s">
        <v>144</v>
      </c>
      <c r="C171" s="181">
        <v>77.319999999999993</v>
      </c>
      <c r="D171" s="181">
        <v>100</v>
      </c>
      <c r="E171" s="181">
        <v>1011.98</v>
      </c>
      <c r="F171" s="181">
        <v>-911.98</v>
      </c>
      <c r="G171" s="194">
        <f t="shared" si="10"/>
        <v>10.1198</v>
      </c>
      <c r="H171" s="190">
        <v>100</v>
      </c>
      <c r="I171" s="243">
        <f t="shared" si="11"/>
        <v>0</v>
      </c>
      <c r="J171" s="262" t="s">
        <v>973</v>
      </c>
    </row>
    <row r="172" spans="1:10" s="151" customFormat="1" x14ac:dyDescent="0.25">
      <c r="A172" s="162" t="s">
        <v>211</v>
      </c>
      <c r="B172" s="162" t="s">
        <v>189</v>
      </c>
      <c r="C172" s="216">
        <v>750</v>
      </c>
      <c r="D172" s="216">
        <v>750</v>
      </c>
      <c r="E172" s="216">
        <v>750</v>
      </c>
      <c r="F172" s="216">
        <v>0</v>
      </c>
      <c r="G172" s="196">
        <f t="shared" si="10"/>
        <v>1</v>
      </c>
      <c r="H172" s="216">
        <v>750</v>
      </c>
      <c r="I172" s="247">
        <f t="shared" si="11"/>
        <v>0</v>
      </c>
      <c r="J172" s="151" t="s">
        <v>974</v>
      </c>
    </row>
    <row r="173" spans="1:10" ht="15.75" thickBot="1" x14ac:dyDescent="0.3">
      <c r="A173" s="19" t="s">
        <v>212</v>
      </c>
      <c r="B173" s="19" t="s">
        <v>146</v>
      </c>
      <c r="C173" s="205">
        <v>10363</v>
      </c>
      <c r="D173" s="205">
        <v>0</v>
      </c>
      <c r="E173" s="205">
        <v>0</v>
      </c>
      <c r="F173" s="205">
        <v>0</v>
      </c>
      <c r="G173" s="206" t="s">
        <v>879</v>
      </c>
      <c r="H173" s="207">
        <v>0</v>
      </c>
      <c r="I173" s="244" t="s">
        <v>879</v>
      </c>
      <c r="J173" s="262" t="s">
        <v>977</v>
      </c>
    </row>
    <row r="174" spans="1:10" s="171" customFormat="1" ht="15.75" thickTop="1" x14ac:dyDescent="0.25">
      <c r="A174" s="172" t="s">
        <v>213</v>
      </c>
      <c r="B174" s="173"/>
      <c r="C174" s="208">
        <f>SUM(C161:C173)</f>
        <v>81489.98000000001</v>
      </c>
      <c r="D174" s="208">
        <f t="shared" ref="D174:H174" si="12">SUM(D161:D173)</f>
        <v>71158</v>
      </c>
      <c r="E174" s="208">
        <f t="shared" si="12"/>
        <v>75566.73</v>
      </c>
      <c r="F174" s="208">
        <f t="shared" si="12"/>
        <v>-4408.7299999999977</v>
      </c>
      <c r="G174" s="219">
        <f t="shared" si="10"/>
        <v>1.0619569127856319</v>
      </c>
      <c r="H174" s="208">
        <f t="shared" si="12"/>
        <v>61279</v>
      </c>
      <c r="I174" s="245">
        <f t="shared" si="11"/>
        <v>-0.1388318952190899</v>
      </c>
      <c r="J174" s="171" t="s">
        <v>975</v>
      </c>
    </row>
    <row r="175" spans="1:10" x14ac:dyDescent="0.25">
      <c r="A175" s="1"/>
      <c r="B175" s="1"/>
      <c r="G175" s="194" t="s">
        <v>21</v>
      </c>
      <c r="H175" s="212"/>
      <c r="I175" s="243" t="s">
        <v>21</v>
      </c>
    </row>
    <row r="176" spans="1:10" s="176" customFormat="1" x14ac:dyDescent="0.25">
      <c r="A176" s="174" t="s">
        <v>214</v>
      </c>
      <c r="B176" s="178"/>
      <c r="C176" s="213"/>
      <c r="D176" s="213"/>
      <c r="E176" s="213"/>
      <c r="F176" s="213"/>
      <c r="G176" s="215" t="s">
        <v>21</v>
      </c>
      <c r="H176" s="214"/>
      <c r="I176" s="246" t="s">
        <v>21</v>
      </c>
    </row>
    <row r="177" spans="1:10" x14ac:dyDescent="0.25">
      <c r="A177" s="2" t="s">
        <v>215</v>
      </c>
      <c r="B177" s="2" t="s">
        <v>113</v>
      </c>
      <c r="C177" s="181">
        <v>67129.919999999998</v>
      </c>
      <c r="D177" s="181">
        <v>90520</v>
      </c>
      <c r="E177" s="181">
        <v>52894.6</v>
      </c>
      <c r="F177" s="181">
        <v>37625.4</v>
      </c>
      <c r="G177" s="194">
        <f t="shared" si="10"/>
        <v>0.58434158197083519</v>
      </c>
      <c r="H177" s="190">
        <v>116060</v>
      </c>
      <c r="I177" s="243">
        <f t="shared" si="11"/>
        <v>0.28214759169244363</v>
      </c>
      <c r="J177" s="262" t="s">
        <v>1166</v>
      </c>
    </row>
    <row r="178" spans="1:10" s="151" customFormat="1" x14ac:dyDescent="0.25">
      <c r="A178" s="162" t="s">
        <v>216</v>
      </c>
      <c r="B178" s="162" t="s">
        <v>176</v>
      </c>
      <c r="C178" s="216">
        <v>0</v>
      </c>
      <c r="D178" s="216">
        <v>0</v>
      </c>
      <c r="E178" s="216">
        <v>466.63</v>
      </c>
      <c r="F178" s="216">
        <v>-466.63</v>
      </c>
      <c r="G178" s="196" t="s">
        <v>879</v>
      </c>
      <c r="H178" s="216">
        <v>0</v>
      </c>
      <c r="I178" s="247" t="s">
        <v>879</v>
      </c>
      <c r="J178" s="151" t="s">
        <v>987</v>
      </c>
    </row>
    <row r="179" spans="1:10" x14ac:dyDescent="0.25">
      <c r="A179" s="2" t="s">
        <v>217</v>
      </c>
      <c r="B179" s="2" t="s">
        <v>117</v>
      </c>
      <c r="C179" s="181">
        <v>34547.39</v>
      </c>
      <c r="D179" s="181">
        <v>40745</v>
      </c>
      <c r="E179" s="181">
        <v>31284.78</v>
      </c>
      <c r="F179" s="181">
        <v>9460.2199999999993</v>
      </c>
      <c r="G179" s="194">
        <f t="shared" si="10"/>
        <v>0.76781887348140876</v>
      </c>
      <c r="H179" s="190">
        <v>43597</v>
      </c>
      <c r="I179" s="243">
        <f t="shared" si="11"/>
        <v>6.9996318566695193E-2</v>
      </c>
      <c r="J179" s="151" t="s">
        <v>978</v>
      </c>
    </row>
    <row r="180" spans="1:10" s="151" customFormat="1" x14ac:dyDescent="0.25">
      <c r="A180" s="162" t="s">
        <v>218</v>
      </c>
      <c r="B180" s="162" t="s">
        <v>157</v>
      </c>
      <c r="C180" s="216">
        <v>491.24</v>
      </c>
      <c r="D180" s="216">
        <v>2000</v>
      </c>
      <c r="E180" s="216">
        <v>3528.84</v>
      </c>
      <c r="F180" s="216">
        <v>-1528.84</v>
      </c>
      <c r="G180" s="196">
        <f t="shared" si="10"/>
        <v>1.7644200000000001</v>
      </c>
      <c r="H180" s="216">
        <v>2000</v>
      </c>
      <c r="I180" s="247">
        <f t="shared" si="11"/>
        <v>0</v>
      </c>
      <c r="J180" t="s">
        <v>979</v>
      </c>
    </row>
    <row r="181" spans="1:10" x14ac:dyDescent="0.25">
      <c r="A181" s="2" t="s">
        <v>219</v>
      </c>
      <c r="B181" s="2" t="s">
        <v>119</v>
      </c>
      <c r="C181" s="181">
        <v>3364.17</v>
      </c>
      <c r="D181" s="181">
        <v>1800</v>
      </c>
      <c r="E181" s="181">
        <v>3432.26</v>
      </c>
      <c r="F181" s="181">
        <v>-1632.26</v>
      </c>
      <c r="G181" s="194">
        <f t="shared" si="10"/>
        <v>1.9068111111111112</v>
      </c>
      <c r="H181" s="190">
        <v>1800</v>
      </c>
      <c r="I181" s="243">
        <f t="shared" si="11"/>
        <v>0</v>
      </c>
      <c r="J181" s="151" t="s">
        <v>980</v>
      </c>
    </row>
    <row r="182" spans="1:10" s="151" customFormat="1" x14ac:dyDescent="0.25">
      <c r="A182" s="162" t="s">
        <v>220</v>
      </c>
      <c r="B182" s="162" t="s">
        <v>221</v>
      </c>
      <c r="C182" s="216">
        <v>30800</v>
      </c>
      <c r="D182" s="216">
        <v>14000</v>
      </c>
      <c r="E182" s="216">
        <v>0</v>
      </c>
      <c r="F182" s="216">
        <v>14000</v>
      </c>
      <c r="G182" s="196">
        <f t="shared" si="10"/>
        <v>0</v>
      </c>
      <c r="H182" s="216">
        <v>14000</v>
      </c>
      <c r="I182" s="247">
        <f t="shared" si="11"/>
        <v>0</v>
      </c>
      <c r="J182" t="s">
        <v>981</v>
      </c>
    </row>
    <row r="183" spans="1:10" x14ac:dyDescent="0.25">
      <c r="A183" s="2" t="s">
        <v>222</v>
      </c>
      <c r="B183" s="2" t="s">
        <v>123</v>
      </c>
      <c r="C183" s="181">
        <v>54882.62</v>
      </c>
      <c r="D183" s="181">
        <v>11500</v>
      </c>
      <c r="E183" s="181">
        <v>197150.36</v>
      </c>
      <c r="F183" s="181">
        <v>-185650.36</v>
      </c>
      <c r="G183" s="194">
        <f t="shared" si="10"/>
        <v>17.143509565217389</v>
      </c>
      <c r="H183" s="190">
        <v>11500</v>
      </c>
      <c r="I183" s="243">
        <f t="shared" si="11"/>
        <v>0</v>
      </c>
      <c r="J183" s="151" t="s">
        <v>982</v>
      </c>
    </row>
    <row r="184" spans="1:10" s="151" customFormat="1" x14ac:dyDescent="0.25">
      <c r="A184" s="162" t="s">
        <v>223</v>
      </c>
      <c r="B184" s="162" t="s">
        <v>136</v>
      </c>
      <c r="C184" s="216">
        <v>450</v>
      </c>
      <c r="D184" s="216">
        <v>500</v>
      </c>
      <c r="E184" s="216">
        <v>129.13999999999999</v>
      </c>
      <c r="F184" s="216">
        <v>370.86</v>
      </c>
      <c r="G184" s="196">
        <f t="shared" si="10"/>
        <v>0.25827999999999995</v>
      </c>
      <c r="H184" s="216">
        <v>500</v>
      </c>
      <c r="I184" s="247">
        <f t="shared" si="11"/>
        <v>0</v>
      </c>
      <c r="J184" t="s">
        <v>983</v>
      </c>
    </row>
    <row r="185" spans="1:10" x14ac:dyDescent="0.25">
      <c r="A185" s="2" t="s">
        <v>224</v>
      </c>
      <c r="B185" s="2" t="s">
        <v>168</v>
      </c>
      <c r="C185" s="181">
        <v>0</v>
      </c>
      <c r="D185" s="181">
        <v>150</v>
      </c>
      <c r="E185" s="181">
        <v>139.57</v>
      </c>
      <c r="F185" s="181">
        <v>10.43</v>
      </c>
      <c r="G185" s="194">
        <f t="shared" si="10"/>
        <v>0.93046666666666666</v>
      </c>
      <c r="H185" s="190">
        <v>150</v>
      </c>
      <c r="I185" s="243">
        <f t="shared" si="11"/>
        <v>0</v>
      </c>
      <c r="J185" s="151" t="s">
        <v>984</v>
      </c>
    </row>
    <row r="186" spans="1:10" s="151" customFormat="1" ht="15.75" thickBot="1" x14ac:dyDescent="0.3">
      <c r="A186" s="163" t="s">
        <v>225</v>
      </c>
      <c r="B186" s="163" t="s">
        <v>226</v>
      </c>
      <c r="C186" s="217">
        <v>431</v>
      </c>
      <c r="D186" s="217">
        <v>0</v>
      </c>
      <c r="E186" s="217">
        <v>0</v>
      </c>
      <c r="F186" s="217">
        <v>0</v>
      </c>
      <c r="G186" s="218" t="s">
        <v>879</v>
      </c>
      <c r="H186" s="217">
        <v>0</v>
      </c>
      <c r="I186" s="248" t="s">
        <v>879</v>
      </c>
      <c r="J186" t="s">
        <v>985</v>
      </c>
    </row>
    <row r="187" spans="1:10" s="171" customFormat="1" ht="15.75" thickTop="1" x14ac:dyDescent="0.25">
      <c r="A187" s="172" t="s">
        <v>227</v>
      </c>
      <c r="B187" s="173"/>
      <c r="C187" s="208">
        <f>SUM(C177:C186)</f>
        <v>192096.34</v>
      </c>
      <c r="D187" s="208">
        <f t="shared" ref="D187:H187" si="13">SUM(D177:D186)</f>
        <v>161215</v>
      </c>
      <c r="E187" s="208">
        <f t="shared" si="13"/>
        <v>289026.18</v>
      </c>
      <c r="F187" s="208">
        <f t="shared" si="13"/>
        <v>-127811.17999999998</v>
      </c>
      <c r="G187" s="219">
        <f t="shared" si="10"/>
        <v>1.7927995533914338</v>
      </c>
      <c r="H187" s="208">
        <f t="shared" si="13"/>
        <v>189607</v>
      </c>
      <c r="I187" s="245">
        <f t="shared" si="11"/>
        <v>0.17611264460503051</v>
      </c>
      <c r="J187" s="171" t="s">
        <v>986</v>
      </c>
    </row>
    <row r="188" spans="1:10" x14ac:dyDescent="0.25">
      <c r="A188" s="1"/>
      <c r="B188" s="1"/>
      <c r="G188" s="194" t="s">
        <v>21</v>
      </c>
      <c r="H188" s="212"/>
      <c r="I188" s="243" t="s">
        <v>21</v>
      </c>
    </row>
    <row r="189" spans="1:10" s="176" customFormat="1" x14ac:dyDescent="0.25">
      <c r="A189" s="174" t="s">
        <v>228</v>
      </c>
      <c r="B189" s="178"/>
      <c r="C189" s="213"/>
      <c r="D189" s="213"/>
      <c r="E189" s="213"/>
      <c r="F189" s="213"/>
      <c r="G189" s="215" t="s">
        <v>21</v>
      </c>
      <c r="H189" s="214"/>
      <c r="I189" s="246" t="s">
        <v>21</v>
      </c>
    </row>
    <row r="190" spans="1:10" s="151" customFormat="1" x14ac:dyDescent="0.25">
      <c r="A190" s="162" t="s">
        <v>229</v>
      </c>
      <c r="B190" s="162" t="s">
        <v>162</v>
      </c>
      <c r="C190" s="216">
        <v>6649.04</v>
      </c>
      <c r="D190" s="216">
        <v>7500</v>
      </c>
      <c r="E190" s="216">
        <v>5233.47</v>
      </c>
      <c r="F190" s="216">
        <v>2266.5300000000002</v>
      </c>
      <c r="G190" s="196">
        <f t="shared" si="10"/>
        <v>0.69779600000000008</v>
      </c>
      <c r="H190" s="216">
        <v>7500</v>
      </c>
      <c r="I190" s="247">
        <f t="shared" si="11"/>
        <v>0</v>
      </c>
      <c r="J190" s="151" t="s">
        <v>988</v>
      </c>
    </row>
    <row r="191" spans="1:10" x14ac:dyDescent="0.25">
      <c r="A191" s="2" t="s">
        <v>230</v>
      </c>
      <c r="B191" s="2" t="s">
        <v>123</v>
      </c>
      <c r="C191" s="181">
        <v>41958.62</v>
      </c>
      <c r="D191" s="181">
        <v>147500</v>
      </c>
      <c r="E191" s="181">
        <v>196638.5</v>
      </c>
      <c r="F191" s="181">
        <v>-49138.5</v>
      </c>
      <c r="G191" s="194">
        <f t="shared" si="10"/>
        <v>1.3331423728813558</v>
      </c>
      <c r="H191" s="190">
        <v>147500</v>
      </c>
      <c r="I191" s="243">
        <f t="shared" si="11"/>
        <v>0</v>
      </c>
      <c r="J191" t="s">
        <v>989</v>
      </c>
    </row>
    <row r="192" spans="1:10" s="151" customFormat="1" x14ac:dyDescent="0.25">
      <c r="A192" s="162" t="s">
        <v>231</v>
      </c>
      <c r="B192" s="162" t="s">
        <v>232</v>
      </c>
      <c r="C192" s="216">
        <v>9072.57</v>
      </c>
      <c r="D192" s="216">
        <v>15750</v>
      </c>
      <c r="E192" s="216">
        <v>6299.07</v>
      </c>
      <c r="F192" s="216">
        <v>9450.93</v>
      </c>
      <c r="G192" s="196">
        <f t="shared" si="10"/>
        <v>0.39994095238095234</v>
      </c>
      <c r="H192" s="216">
        <v>15750</v>
      </c>
      <c r="I192" s="247">
        <f t="shared" si="11"/>
        <v>0</v>
      </c>
      <c r="J192" s="151" t="s">
        <v>990</v>
      </c>
    </row>
    <row r="193" spans="1:10" x14ac:dyDescent="0.25">
      <c r="A193" s="2" t="s">
        <v>233</v>
      </c>
      <c r="B193" s="2" t="s">
        <v>234</v>
      </c>
      <c r="C193" s="181">
        <v>25587</v>
      </c>
      <c r="D193" s="181">
        <v>34500</v>
      </c>
      <c r="E193" s="181">
        <v>26733.84</v>
      </c>
      <c r="F193" s="181">
        <v>7766.16</v>
      </c>
      <c r="G193" s="194">
        <f t="shared" si="10"/>
        <v>0.77489391304347821</v>
      </c>
      <c r="H193" s="190">
        <v>34500</v>
      </c>
      <c r="I193" s="243">
        <f t="shared" si="11"/>
        <v>0</v>
      </c>
      <c r="J193" t="s">
        <v>991</v>
      </c>
    </row>
    <row r="194" spans="1:10" s="151" customFormat="1" x14ac:dyDescent="0.25">
      <c r="A194" s="162" t="s">
        <v>235</v>
      </c>
      <c r="B194" s="162" t="s">
        <v>236</v>
      </c>
      <c r="C194" s="216">
        <v>18748.02</v>
      </c>
      <c r="D194" s="216">
        <v>20000</v>
      </c>
      <c r="E194" s="216">
        <v>25478.63</v>
      </c>
      <c r="F194" s="216">
        <v>-5478.63</v>
      </c>
      <c r="G194" s="196">
        <f t="shared" si="10"/>
        <v>1.2739315</v>
      </c>
      <c r="H194" s="216">
        <v>20000</v>
      </c>
      <c r="I194" s="247">
        <f t="shared" si="11"/>
        <v>0</v>
      </c>
      <c r="J194" s="151" t="s">
        <v>992</v>
      </c>
    </row>
    <row r="195" spans="1:10" x14ac:dyDescent="0.25">
      <c r="A195" s="2" t="s">
        <v>237</v>
      </c>
      <c r="B195" s="2" t="s">
        <v>238</v>
      </c>
      <c r="C195" s="181">
        <v>8852.83</v>
      </c>
      <c r="D195" s="181">
        <v>35000</v>
      </c>
      <c r="E195" s="181">
        <v>9298.06</v>
      </c>
      <c r="F195" s="181">
        <v>25701.94</v>
      </c>
      <c r="G195" s="194">
        <f t="shared" si="10"/>
        <v>0.26565885714285714</v>
      </c>
      <c r="H195" s="190">
        <v>35000</v>
      </c>
      <c r="I195" s="243">
        <f t="shared" si="11"/>
        <v>0</v>
      </c>
      <c r="J195" t="s">
        <v>993</v>
      </c>
    </row>
    <row r="196" spans="1:10" s="151" customFormat="1" x14ac:dyDescent="0.25">
      <c r="A196" s="162" t="s">
        <v>239</v>
      </c>
      <c r="B196" s="162" t="s">
        <v>240</v>
      </c>
      <c r="C196" s="216">
        <v>14445.8</v>
      </c>
      <c r="D196" s="216">
        <v>15000</v>
      </c>
      <c r="E196" s="216">
        <v>773.78</v>
      </c>
      <c r="F196" s="216">
        <v>14226.22</v>
      </c>
      <c r="G196" s="196">
        <f t="shared" si="10"/>
        <v>5.158533333333333E-2</v>
      </c>
      <c r="H196" s="216">
        <v>15000</v>
      </c>
      <c r="I196" s="247">
        <f t="shared" si="11"/>
        <v>0</v>
      </c>
      <c r="J196" s="151" t="s">
        <v>994</v>
      </c>
    </row>
    <row r="197" spans="1:10" x14ac:dyDescent="0.25">
      <c r="A197" s="2" t="s">
        <v>241</v>
      </c>
      <c r="B197" s="2" t="s">
        <v>242</v>
      </c>
      <c r="C197" s="181">
        <v>932.59</v>
      </c>
      <c r="D197" s="181">
        <v>3000</v>
      </c>
      <c r="E197" s="181">
        <v>11281.71</v>
      </c>
      <c r="F197" s="181">
        <v>-8281.7099999999991</v>
      </c>
      <c r="G197" s="194">
        <f t="shared" si="10"/>
        <v>3.7605699999999995</v>
      </c>
      <c r="H197" s="190">
        <v>3000</v>
      </c>
      <c r="I197" s="243">
        <f t="shared" si="11"/>
        <v>0</v>
      </c>
      <c r="J197" t="s">
        <v>995</v>
      </c>
    </row>
    <row r="198" spans="1:10" s="151" customFormat="1" x14ac:dyDescent="0.25">
      <c r="A198" s="162" t="s">
        <v>243</v>
      </c>
      <c r="B198" s="162" t="s">
        <v>144</v>
      </c>
      <c r="C198" s="216">
        <v>14583.54</v>
      </c>
      <c r="D198" s="216">
        <v>3500</v>
      </c>
      <c r="E198" s="216">
        <v>5985.46</v>
      </c>
      <c r="F198" s="216">
        <v>-2485.46</v>
      </c>
      <c r="G198" s="196">
        <f t="shared" si="10"/>
        <v>1.7101314285714286</v>
      </c>
      <c r="H198" s="216">
        <v>3500</v>
      </c>
      <c r="I198" s="247">
        <f t="shared" si="11"/>
        <v>0</v>
      </c>
      <c r="J198" s="151" t="s">
        <v>996</v>
      </c>
    </row>
    <row r="199" spans="1:10" x14ac:dyDescent="0.25">
      <c r="A199" s="2" t="s">
        <v>244</v>
      </c>
      <c r="B199" s="2" t="s">
        <v>146</v>
      </c>
      <c r="C199" s="181">
        <v>0</v>
      </c>
      <c r="D199" s="181">
        <v>25000</v>
      </c>
      <c r="E199" s="181">
        <v>0</v>
      </c>
      <c r="F199" s="181">
        <v>25000</v>
      </c>
      <c r="G199" s="194">
        <f t="shared" si="10"/>
        <v>0</v>
      </c>
      <c r="H199" s="190">
        <v>25000</v>
      </c>
      <c r="I199" s="243">
        <f t="shared" si="11"/>
        <v>0</v>
      </c>
      <c r="J199" t="s">
        <v>997</v>
      </c>
    </row>
    <row r="200" spans="1:10" s="151" customFormat="1" ht="15.75" thickBot="1" x14ac:dyDescent="0.3">
      <c r="A200" s="163" t="s">
        <v>245</v>
      </c>
      <c r="B200" s="163" t="s">
        <v>246</v>
      </c>
      <c r="C200" s="217">
        <v>6202.77</v>
      </c>
      <c r="D200" s="217">
        <v>5000</v>
      </c>
      <c r="E200" s="217">
        <v>3950.4</v>
      </c>
      <c r="F200" s="217">
        <v>1049.5999999999999</v>
      </c>
      <c r="G200" s="218">
        <f t="shared" si="10"/>
        <v>0.79008</v>
      </c>
      <c r="H200" s="217">
        <v>5000</v>
      </c>
      <c r="I200" s="248">
        <f t="shared" si="11"/>
        <v>0</v>
      </c>
      <c r="J200" s="151" t="s">
        <v>998</v>
      </c>
    </row>
    <row r="201" spans="1:10" s="171" customFormat="1" ht="15.75" thickTop="1" x14ac:dyDescent="0.25">
      <c r="A201" s="172" t="s">
        <v>247</v>
      </c>
      <c r="B201" s="173"/>
      <c r="C201" s="208">
        <f>SUM(C190:C200)</f>
        <v>147032.78</v>
      </c>
      <c r="D201" s="208">
        <f t="shared" ref="D201:H201" si="14">SUM(D190:D200)</f>
        <v>311750</v>
      </c>
      <c r="E201" s="208">
        <f t="shared" si="14"/>
        <v>291672.9200000001</v>
      </c>
      <c r="F201" s="208">
        <f t="shared" si="14"/>
        <v>20077.079999999994</v>
      </c>
      <c r="G201" s="219">
        <f t="shared" si="10"/>
        <v>0.93559878107457928</v>
      </c>
      <c r="H201" s="208">
        <f t="shared" si="14"/>
        <v>311750</v>
      </c>
      <c r="I201" s="245">
        <f t="shared" si="11"/>
        <v>0</v>
      </c>
      <c r="J201" s="171" t="s">
        <v>999</v>
      </c>
    </row>
    <row r="202" spans="1:10" x14ac:dyDescent="0.25">
      <c r="A202" s="1"/>
      <c r="B202" s="1"/>
      <c r="G202" s="194" t="s">
        <v>21</v>
      </c>
      <c r="H202" s="212"/>
      <c r="I202" s="243" t="s">
        <v>21</v>
      </c>
    </row>
    <row r="203" spans="1:10" s="176" customFormat="1" x14ac:dyDescent="0.25">
      <c r="A203" s="174" t="s">
        <v>248</v>
      </c>
      <c r="B203" s="175"/>
      <c r="C203" s="213"/>
      <c r="D203" s="213"/>
      <c r="E203" s="213"/>
      <c r="F203" s="213"/>
      <c r="G203" s="215" t="s">
        <v>21</v>
      </c>
      <c r="H203" s="214"/>
      <c r="I203" s="246" t="s">
        <v>21</v>
      </c>
    </row>
    <row r="204" spans="1:10" s="151" customFormat="1" x14ac:dyDescent="0.25">
      <c r="A204" s="162" t="s">
        <v>249</v>
      </c>
      <c r="B204" s="162" t="s">
        <v>123</v>
      </c>
      <c r="C204" s="216">
        <v>34</v>
      </c>
      <c r="D204" s="216">
        <v>900</v>
      </c>
      <c r="E204" s="216">
        <v>78.5</v>
      </c>
      <c r="F204" s="216">
        <v>821.5</v>
      </c>
      <c r="G204" s="196">
        <f t="shared" si="10"/>
        <v>8.7222222222222229E-2</v>
      </c>
      <c r="H204" s="216">
        <v>900</v>
      </c>
      <c r="I204" s="247">
        <f t="shared" si="11"/>
        <v>0</v>
      </c>
    </row>
    <row r="205" spans="1:10" x14ac:dyDescent="0.25">
      <c r="A205" s="2" t="s">
        <v>250</v>
      </c>
      <c r="B205" s="2" t="s">
        <v>234</v>
      </c>
      <c r="C205" s="181">
        <v>0</v>
      </c>
      <c r="D205" s="181">
        <v>271</v>
      </c>
      <c r="E205" s="181">
        <v>270</v>
      </c>
      <c r="F205" s="181">
        <v>1</v>
      </c>
      <c r="G205" s="194">
        <f t="shared" si="10"/>
        <v>0.99630996309963105</v>
      </c>
      <c r="H205" s="190">
        <v>271</v>
      </c>
      <c r="I205" s="243">
        <f t="shared" si="11"/>
        <v>0</v>
      </c>
    </row>
    <row r="206" spans="1:10" s="151" customFormat="1" x14ac:dyDescent="0.25">
      <c r="A206" s="162" t="s">
        <v>251</v>
      </c>
      <c r="B206" s="162" t="s">
        <v>236</v>
      </c>
      <c r="C206" s="216">
        <v>2831.43</v>
      </c>
      <c r="D206" s="216">
        <v>2515</v>
      </c>
      <c r="E206" s="216">
        <v>3099.1</v>
      </c>
      <c r="F206" s="216">
        <v>-584.1</v>
      </c>
      <c r="G206" s="196">
        <f t="shared" si="10"/>
        <v>1.2322465208747515</v>
      </c>
      <c r="H206" s="216">
        <v>2515</v>
      </c>
      <c r="I206" s="247">
        <f t="shared" si="11"/>
        <v>0</v>
      </c>
    </row>
    <row r="207" spans="1:10" x14ac:dyDescent="0.25">
      <c r="A207" s="2" t="s">
        <v>252</v>
      </c>
      <c r="B207" s="2" t="s">
        <v>238</v>
      </c>
      <c r="C207" s="181">
        <v>15320.4</v>
      </c>
      <c r="D207" s="181">
        <v>28500</v>
      </c>
      <c r="E207" s="181">
        <v>334.25</v>
      </c>
      <c r="F207" s="181">
        <v>28165.75</v>
      </c>
      <c r="G207" s="194">
        <f t="shared" si="10"/>
        <v>1.1728070175438596E-2</v>
      </c>
      <c r="H207" s="190">
        <v>28500</v>
      </c>
      <c r="I207" s="243">
        <f t="shared" si="11"/>
        <v>0</v>
      </c>
    </row>
    <row r="208" spans="1:10" s="151" customFormat="1" x14ac:dyDescent="0.25">
      <c r="A208" s="162" t="s">
        <v>253</v>
      </c>
      <c r="B208" s="162" t="s">
        <v>144</v>
      </c>
      <c r="C208" s="216">
        <v>1514.12</v>
      </c>
      <c r="D208" s="216">
        <v>3000</v>
      </c>
      <c r="E208" s="216">
        <v>490.51</v>
      </c>
      <c r="F208" s="216">
        <v>2509.4899999999998</v>
      </c>
      <c r="G208" s="196">
        <f t="shared" si="10"/>
        <v>0.16350333333333333</v>
      </c>
      <c r="H208" s="216">
        <v>3000</v>
      </c>
      <c r="I208" s="247">
        <f t="shared" si="11"/>
        <v>0</v>
      </c>
    </row>
    <row r="209" spans="1:10" ht="15.75" thickBot="1" x14ac:dyDescent="0.3">
      <c r="A209" s="5" t="s">
        <v>254</v>
      </c>
      <c r="B209" s="5" t="s">
        <v>146</v>
      </c>
      <c r="C209" s="205">
        <v>0</v>
      </c>
      <c r="D209" s="205">
        <v>2000</v>
      </c>
      <c r="E209" s="205">
        <v>0</v>
      </c>
      <c r="F209" s="205">
        <v>2000</v>
      </c>
      <c r="G209" s="206">
        <f t="shared" si="10"/>
        <v>0</v>
      </c>
      <c r="H209" s="207">
        <v>2000</v>
      </c>
      <c r="I209" s="244">
        <f t="shared" si="11"/>
        <v>0</v>
      </c>
    </row>
    <row r="210" spans="1:10" s="171" customFormat="1" ht="15.75" thickTop="1" x14ac:dyDescent="0.25">
      <c r="A210" s="172" t="s">
        <v>255</v>
      </c>
      <c r="B210" s="173"/>
      <c r="C210" s="208">
        <f>SUM(C204:C209)</f>
        <v>19699.949999999997</v>
      </c>
      <c r="D210" s="208">
        <f t="shared" ref="D210:H210" si="15">SUM(D204:D209)</f>
        <v>37186</v>
      </c>
      <c r="E210" s="208">
        <f t="shared" si="15"/>
        <v>4272.3599999999997</v>
      </c>
      <c r="F210" s="208">
        <f t="shared" si="15"/>
        <v>32913.64</v>
      </c>
      <c r="G210" s="219">
        <f t="shared" si="10"/>
        <v>0.11489162588070778</v>
      </c>
      <c r="H210" s="224">
        <f t="shared" si="15"/>
        <v>37186</v>
      </c>
      <c r="I210" s="245">
        <f t="shared" si="11"/>
        <v>0</v>
      </c>
    </row>
    <row r="211" spans="1:10" x14ac:dyDescent="0.25">
      <c r="A211" s="1"/>
      <c r="B211" s="1"/>
      <c r="G211" s="194" t="s">
        <v>21</v>
      </c>
      <c r="H211" s="212"/>
      <c r="I211" s="243" t="s">
        <v>21</v>
      </c>
    </row>
    <row r="212" spans="1:10" s="176" customFormat="1" x14ac:dyDescent="0.25">
      <c r="A212" s="174" t="s">
        <v>256</v>
      </c>
      <c r="B212" s="175"/>
      <c r="C212" s="213"/>
      <c r="D212" s="213"/>
      <c r="E212" s="213"/>
      <c r="F212" s="213"/>
      <c r="G212" s="215" t="s">
        <v>21</v>
      </c>
      <c r="H212" s="214"/>
      <c r="I212" s="246" t="s">
        <v>21</v>
      </c>
    </row>
    <row r="213" spans="1:10" x14ac:dyDescent="0.25">
      <c r="A213" s="2" t="s">
        <v>257</v>
      </c>
      <c r="B213" s="2" t="s">
        <v>258</v>
      </c>
      <c r="C213" s="181">
        <v>324</v>
      </c>
      <c r="D213" s="181">
        <v>1300</v>
      </c>
      <c r="E213" s="181">
        <v>243</v>
      </c>
      <c r="F213" s="181">
        <v>1057</v>
      </c>
      <c r="G213" s="194">
        <f t="shared" si="10"/>
        <v>0.18692307692307691</v>
      </c>
      <c r="H213" s="190">
        <v>1300</v>
      </c>
      <c r="I213" s="243">
        <f t="shared" si="11"/>
        <v>0</v>
      </c>
      <c r="J213" t="s">
        <v>1000</v>
      </c>
    </row>
    <row r="214" spans="1:10" s="151" customFormat="1" x14ac:dyDescent="0.25">
      <c r="A214" s="162" t="s">
        <v>259</v>
      </c>
      <c r="B214" s="162" t="s">
        <v>144</v>
      </c>
      <c r="C214" s="216">
        <v>0</v>
      </c>
      <c r="D214" s="216">
        <v>5250</v>
      </c>
      <c r="E214" s="216">
        <v>0</v>
      </c>
      <c r="F214" s="216">
        <v>5250</v>
      </c>
      <c r="G214" s="196">
        <f t="shared" si="10"/>
        <v>0</v>
      </c>
      <c r="H214" s="216">
        <v>5250</v>
      </c>
      <c r="I214" s="247">
        <f t="shared" si="11"/>
        <v>0</v>
      </c>
      <c r="J214" s="151" t="s">
        <v>1006</v>
      </c>
    </row>
    <row r="215" spans="1:10" x14ac:dyDescent="0.25">
      <c r="A215" s="2" t="s">
        <v>260</v>
      </c>
      <c r="B215" s="2" t="s">
        <v>232</v>
      </c>
      <c r="C215" s="181">
        <v>993</v>
      </c>
      <c r="D215" s="181">
        <v>800</v>
      </c>
      <c r="E215" s="181">
        <v>793.89</v>
      </c>
      <c r="F215" s="181">
        <v>6.11</v>
      </c>
      <c r="G215" s="194">
        <f t="shared" si="10"/>
        <v>0.99236250000000004</v>
      </c>
      <c r="H215" s="190">
        <v>800</v>
      </c>
      <c r="I215" s="243">
        <f t="shared" si="11"/>
        <v>0</v>
      </c>
    </row>
    <row r="216" spans="1:10" s="151" customFormat="1" x14ac:dyDescent="0.25">
      <c r="A216" s="162" t="s">
        <v>261</v>
      </c>
      <c r="B216" s="162" t="s">
        <v>234</v>
      </c>
      <c r="C216" s="216">
        <v>553</v>
      </c>
      <c r="D216" s="216">
        <v>660</v>
      </c>
      <c r="E216" s="216">
        <v>553</v>
      </c>
      <c r="F216" s="216">
        <v>107</v>
      </c>
      <c r="G216" s="196">
        <f t="shared" si="10"/>
        <v>0.83787878787878789</v>
      </c>
      <c r="H216" s="216">
        <v>660</v>
      </c>
      <c r="I216" s="247">
        <f t="shared" si="11"/>
        <v>0</v>
      </c>
      <c r="J216" s="151" t="s">
        <v>1001</v>
      </c>
    </row>
    <row r="217" spans="1:10" s="8" customFormat="1" x14ac:dyDescent="0.25">
      <c r="A217" s="269" t="s">
        <v>0</v>
      </c>
      <c r="B217" s="269"/>
      <c r="C217" s="269"/>
      <c r="D217" s="269"/>
      <c r="E217" s="269"/>
      <c r="F217" s="269"/>
      <c r="G217" s="269"/>
      <c r="H217" s="269"/>
      <c r="I217" s="269"/>
      <c r="J217" t="s">
        <v>1002</v>
      </c>
    </row>
    <row r="218" spans="1:10" s="8" customFormat="1" x14ac:dyDescent="0.25">
      <c r="A218" s="269" t="s">
        <v>1</v>
      </c>
      <c r="B218" s="269"/>
      <c r="C218" s="269"/>
      <c r="D218" s="269"/>
      <c r="E218" s="269"/>
      <c r="F218" s="269"/>
      <c r="G218" s="269"/>
      <c r="H218" s="269"/>
      <c r="I218" s="269"/>
      <c r="J218" s="151" t="s">
        <v>1003</v>
      </c>
    </row>
    <row r="219" spans="1:10" s="8" customFormat="1" x14ac:dyDescent="0.25">
      <c r="A219" s="268" t="s">
        <v>2</v>
      </c>
      <c r="B219" s="268"/>
      <c r="C219" s="268"/>
      <c r="D219" s="268"/>
      <c r="E219" s="268"/>
      <c r="F219" s="268"/>
      <c r="G219" s="268"/>
      <c r="H219" s="268"/>
      <c r="I219" s="268"/>
      <c r="J219" s="8" t="s">
        <v>1004</v>
      </c>
    </row>
    <row r="220" spans="1:10" s="8" customFormat="1" x14ac:dyDescent="0.25">
      <c r="A220" s="41"/>
      <c r="B220" s="41"/>
      <c r="C220" s="183"/>
      <c r="D220" s="183"/>
      <c r="E220" s="183"/>
      <c r="F220" s="183"/>
      <c r="G220" s="183"/>
      <c r="H220" s="183"/>
      <c r="I220" s="153"/>
    </row>
    <row r="221" spans="1:10" s="8" customFormat="1" x14ac:dyDescent="0.25">
      <c r="A221" s="9" t="s">
        <v>3</v>
      </c>
      <c r="B221" s="9" t="s">
        <v>3</v>
      </c>
      <c r="C221" s="181" t="s">
        <v>3</v>
      </c>
      <c r="D221" s="181"/>
      <c r="E221" s="181" t="s">
        <v>3</v>
      </c>
      <c r="F221" s="181"/>
      <c r="G221" s="181"/>
      <c r="H221" s="181" t="s">
        <v>3</v>
      </c>
      <c r="I221" s="13" t="s">
        <v>3</v>
      </c>
    </row>
    <row r="222" spans="1:10" s="8" customFormat="1" x14ac:dyDescent="0.25">
      <c r="A222" s="21" t="s">
        <v>3</v>
      </c>
      <c r="B222" s="21" t="s">
        <v>3</v>
      </c>
      <c r="C222" s="183" t="s">
        <v>4</v>
      </c>
      <c r="D222" s="183" t="s">
        <v>5</v>
      </c>
      <c r="E222" s="183" t="s">
        <v>6</v>
      </c>
      <c r="F222" s="183" t="s">
        <v>7</v>
      </c>
      <c r="G222" s="184" t="s">
        <v>836</v>
      </c>
      <c r="H222" s="185" t="s">
        <v>9</v>
      </c>
      <c r="I222" s="52" t="s">
        <v>10</v>
      </c>
    </row>
    <row r="223" spans="1:10" s="8" customFormat="1" x14ac:dyDescent="0.25">
      <c r="A223" s="42" t="s">
        <v>11</v>
      </c>
      <c r="B223" s="42" t="s">
        <v>12</v>
      </c>
      <c r="C223" s="186" t="s">
        <v>13</v>
      </c>
      <c r="D223" s="186" t="s">
        <v>14</v>
      </c>
      <c r="E223" s="186" t="s">
        <v>15</v>
      </c>
      <c r="F223" s="186" t="s">
        <v>16</v>
      </c>
      <c r="G223" s="187" t="s">
        <v>17</v>
      </c>
      <c r="H223" s="188" t="s">
        <v>18</v>
      </c>
      <c r="I223" s="53" t="s">
        <v>19</v>
      </c>
    </row>
    <row r="224" spans="1:10" s="176" customFormat="1" x14ac:dyDescent="0.25">
      <c r="A224" s="174" t="s">
        <v>854</v>
      </c>
      <c r="B224" s="175"/>
      <c r="C224" s="213"/>
      <c r="D224" s="213"/>
      <c r="E224" s="213"/>
      <c r="F224" s="213"/>
      <c r="G224" s="215" t="s">
        <v>21</v>
      </c>
      <c r="H224" s="214"/>
      <c r="I224" s="246" t="s">
        <v>21</v>
      </c>
    </row>
    <row r="225" spans="1:10" s="8" customFormat="1" x14ac:dyDescent="0.25">
      <c r="A225" s="9" t="s">
        <v>257</v>
      </c>
      <c r="B225" s="9" t="s">
        <v>258</v>
      </c>
      <c r="C225" s="181">
        <v>324</v>
      </c>
      <c r="D225" s="181">
        <v>1300</v>
      </c>
      <c r="E225" s="181">
        <v>243</v>
      </c>
      <c r="F225" s="181">
        <v>1057</v>
      </c>
      <c r="G225" s="194">
        <f t="shared" ref="G225:G228" si="16">+E225/D225</f>
        <v>0.18692307692307691</v>
      </c>
      <c r="H225" s="190">
        <v>0</v>
      </c>
      <c r="I225" s="243">
        <f t="shared" ref="I225:I228" si="17">+H225/D225-1</f>
        <v>-1</v>
      </c>
      <c r="J225" s="8" t="s">
        <v>1005</v>
      </c>
    </row>
    <row r="226" spans="1:10" s="151" customFormat="1" x14ac:dyDescent="0.25">
      <c r="A226" s="162" t="s">
        <v>259</v>
      </c>
      <c r="B226" s="162" t="s">
        <v>144</v>
      </c>
      <c r="C226" s="216">
        <v>0</v>
      </c>
      <c r="D226" s="216">
        <v>5250</v>
      </c>
      <c r="E226" s="216">
        <v>0</v>
      </c>
      <c r="F226" s="216">
        <v>5250</v>
      </c>
      <c r="G226" s="196">
        <f t="shared" si="16"/>
        <v>0</v>
      </c>
      <c r="H226" s="216">
        <v>500</v>
      </c>
      <c r="I226" s="247">
        <f t="shared" si="17"/>
        <v>-0.90476190476190477</v>
      </c>
      <c r="J226" s="151" t="s">
        <v>1006</v>
      </c>
    </row>
    <row r="227" spans="1:10" s="8" customFormat="1" x14ac:dyDescent="0.25">
      <c r="A227" s="9" t="s">
        <v>260</v>
      </c>
      <c r="B227" s="9" t="s">
        <v>232</v>
      </c>
      <c r="C227" s="181">
        <v>993</v>
      </c>
      <c r="D227" s="181">
        <v>800</v>
      </c>
      <c r="E227" s="181">
        <v>793.89</v>
      </c>
      <c r="F227" s="181">
        <v>6.11</v>
      </c>
      <c r="G227" s="194">
        <f t="shared" si="16"/>
        <v>0.99236250000000004</v>
      </c>
      <c r="H227" s="190">
        <v>50</v>
      </c>
      <c r="I227" s="243">
        <f t="shared" si="17"/>
        <v>-0.9375</v>
      </c>
      <c r="J227" s="8" t="s">
        <v>1009</v>
      </c>
    </row>
    <row r="228" spans="1:10" s="151" customFormat="1" x14ac:dyDescent="0.25">
      <c r="A228" s="162" t="s">
        <v>261</v>
      </c>
      <c r="B228" s="162" t="s">
        <v>234</v>
      </c>
      <c r="C228" s="216">
        <v>553</v>
      </c>
      <c r="D228" s="216">
        <v>660</v>
      </c>
      <c r="E228" s="216">
        <v>553</v>
      </c>
      <c r="F228" s="216">
        <v>107</v>
      </c>
      <c r="G228" s="196">
        <f t="shared" si="16"/>
        <v>0.83787878787878789</v>
      </c>
      <c r="H228" s="216">
        <v>50</v>
      </c>
      <c r="I228" s="247">
        <f t="shared" si="17"/>
        <v>-0.9242424242424242</v>
      </c>
      <c r="J228" s="151" t="s">
        <v>1010</v>
      </c>
    </row>
    <row r="229" spans="1:10" x14ac:dyDescent="0.25">
      <c r="A229" s="2" t="s">
        <v>262</v>
      </c>
      <c r="B229" s="2" t="s">
        <v>236</v>
      </c>
      <c r="C229" s="181">
        <v>1047.9100000000001</v>
      </c>
      <c r="D229" s="181">
        <v>1500</v>
      </c>
      <c r="E229" s="181">
        <v>1220.18</v>
      </c>
      <c r="F229" s="181">
        <v>279.82</v>
      </c>
      <c r="G229" s="194">
        <f t="shared" si="10"/>
        <v>0.81345333333333336</v>
      </c>
      <c r="H229" s="190">
        <v>200</v>
      </c>
      <c r="I229" s="243">
        <f t="shared" si="11"/>
        <v>-0.8666666666666667</v>
      </c>
      <c r="J229" s="8" t="s">
        <v>1002</v>
      </c>
    </row>
    <row r="230" spans="1:10" s="151" customFormat="1" x14ac:dyDescent="0.25">
      <c r="A230" s="162" t="s">
        <v>263</v>
      </c>
      <c r="B230" s="162" t="s">
        <v>839</v>
      </c>
      <c r="C230" s="216">
        <v>935</v>
      </c>
      <c r="D230" s="216">
        <v>500</v>
      </c>
      <c r="E230" s="216">
        <v>801</v>
      </c>
      <c r="F230" s="216">
        <v>-301</v>
      </c>
      <c r="G230" s="196">
        <f t="shared" si="10"/>
        <v>1.6020000000000001</v>
      </c>
      <c r="H230" s="216">
        <v>500</v>
      </c>
      <c r="I230" s="247">
        <f t="shared" si="11"/>
        <v>0</v>
      </c>
      <c r="J230" s="151" t="s">
        <v>1008</v>
      </c>
    </row>
    <row r="231" spans="1:10" ht="15.75" thickBot="1" x14ac:dyDescent="0.3">
      <c r="A231" s="5" t="s">
        <v>264</v>
      </c>
      <c r="B231" s="5" t="s">
        <v>265</v>
      </c>
      <c r="C231" s="205">
        <v>3000</v>
      </c>
      <c r="D231" s="205">
        <v>3000</v>
      </c>
      <c r="E231" s="205">
        <v>3000</v>
      </c>
      <c r="F231" s="205">
        <v>0</v>
      </c>
      <c r="G231" s="206">
        <f t="shared" si="10"/>
        <v>1</v>
      </c>
      <c r="H231" s="207">
        <v>0</v>
      </c>
      <c r="I231" s="244">
        <f t="shared" si="11"/>
        <v>-1</v>
      </c>
      <c r="J231" s="8" t="s">
        <v>1007</v>
      </c>
    </row>
    <row r="232" spans="1:10" s="171" customFormat="1" ht="15.75" thickTop="1" x14ac:dyDescent="0.25">
      <c r="A232" s="172" t="s">
        <v>266</v>
      </c>
      <c r="B232" s="173"/>
      <c r="C232" s="208">
        <v>6852.91</v>
      </c>
      <c r="D232" s="208">
        <v>13010</v>
      </c>
      <c r="E232" s="208">
        <v>6611.07</v>
      </c>
      <c r="F232" s="208">
        <v>6398.93</v>
      </c>
      <c r="G232" s="219">
        <f t="shared" si="10"/>
        <v>0.50815295926210602</v>
      </c>
      <c r="H232" s="208">
        <v>13010</v>
      </c>
      <c r="I232" s="245">
        <f t="shared" si="11"/>
        <v>0</v>
      </c>
      <c r="J232" s="8" t="s">
        <v>1011</v>
      </c>
    </row>
    <row r="233" spans="1:10" x14ac:dyDescent="0.25">
      <c r="A233" s="1"/>
      <c r="B233" s="1"/>
      <c r="G233" s="194" t="s">
        <v>21</v>
      </c>
      <c r="H233" s="212"/>
      <c r="I233" s="243" t="s">
        <v>21</v>
      </c>
    </row>
    <row r="234" spans="1:10" s="176" customFormat="1" x14ac:dyDescent="0.25">
      <c r="A234" s="174" t="s">
        <v>267</v>
      </c>
      <c r="B234" s="175"/>
      <c r="C234" s="213"/>
      <c r="D234" s="213"/>
      <c r="E234" s="213"/>
      <c r="F234" s="213"/>
      <c r="G234" s="215" t="s">
        <v>21</v>
      </c>
      <c r="H234" s="214"/>
      <c r="I234" s="246" t="s">
        <v>21</v>
      </c>
    </row>
    <row r="235" spans="1:10" x14ac:dyDescent="0.25">
      <c r="A235" s="2" t="s">
        <v>268</v>
      </c>
      <c r="B235" s="2" t="s">
        <v>144</v>
      </c>
      <c r="C235" s="181">
        <v>0</v>
      </c>
      <c r="D235" s="181">
        <v>3750</v>
      </c>
      <c r="E235" s="181">
        <v>0</v>
      </c>
      <c r="F235" s="181">
        <v>3750</v>
      </c>
      <c r="G235" s="194">
        <f t="shared" si="10"/>
        <v>0</v>
      </c>
      <c r="H235" s="190">
        <v>4000</v>
      </c>
      <c r="I235" s="243">
        <f t="shared" si="11"/>
        <v>6.6666666666666652E-2</v>
      </c>
      <c r="J235" s="168" t="s">
        <v>1157</v>
      </c>
    </row>
    <row r="236" spans="1:10" s="151" customFormat="1" x14ac:dyDescent="0.25">
      <c r="A236" s="162" t="s">
        <v>269</v>
      </c>
      <c r="B236" s="162" t="s">
        <v>234</v>
      </c>
      <c r="C236" s="216">
        <v>74</v>
      </c>
      <c r="D236" s="216">
        <v>100</v>
      </c>
      <c r="E236" s="216">
        <v>74</v>
      </c>
      <c r="F236" s="216">
        <v>26</v>
      </c>
      <c r="G236" s="196">
        <f t="shared" si="10"/>
        <v>0.74</v>
      </c>
      <c r="H236" s="216">
        <v>100</v>
      </c>
      <c r="I236" s="247">
        <f t="shared" si="11"/>
        <v>0</v>
      </c>
      <c r="J236" s="151" t="s">
        <v>1012</v>
      </c>
    </row>
    <row r="237" spans="1:10" x14ac:dyDescent="0.25">
      <c r="A237" s="2" t="s">
        <v>270</v>
      </c>
      <c r="B237" s="2" t="s">
        <v>236</v>
      </c>
      <c r="C237" s="181">
        <v>302.58999999999997</v>
      </c>
      <c r="D237" s="181">
        <v>500</v>
      </c>
      <c r="E237" s="181">
        <v>457.98</v>
      </c>
      <c r="F237" s="181">
        <v>42.02</v>
      </c>
      <c r="G237" s="194">
        <f t="shared" si="10"/>
        <v>0.91596</v>
      </c>
      <c r="H237" s="190">
        <v>500</v>
      </c>
      <c r="I237" s="243">
        <f t="shared" si="11"/>
        <v>0</v>
      </c>
      <c r="J237" t="s">
        <v>1013</v>
      </c>
    </row>
    <row r="238" spans="1:10" s="151" customFormat="1" ht="15.75" thickBot="1" x14ac:dyDescent="0.3">
      <c r="A238" s="163" t="s">
        <v>271</v>
      </c>
      <c r="B238" s="163" t="s">
        <v>839</v>
      </c>
      <c r="C238" s="217">
        <v>458.48</v>
      </c>
      <c r="D238" s="217">
        <v>850</v>
      </c>
      <c r="E238" s="217">
        <v>375</v>
      </c>
      <c r="F238" s="217">
        <v>475</v>
      </c>
      <c r="G238" s="218">
        <f t="shared" si="10"/>
        <v>0.44117647058823528</v>
      </c>
      <c r="H238" s="217">
        <v>850</v>
      </c>
      <c r="I238" s="248">
        <f t="shared" si="11"/>
        <v>0</v>
      </c>
      <c r="J238" s="151" t="s">
        <v>1014</v>
      </c>
    </row>
    <row r="239" spans="1:10" s="171" customFormat="1" ht="15.75" thickTop="1" x14ac:dyDescent="0.25">
      <c r="A239" s="172" t="s">
        <v>272</v>
      </c>
      <c r="B239" s="173"/>
      <c r="C239" s="208">
        <v>835.07</v>
      </c>
      <c r="D239" s="208">
        <v>5200</v>
      </c>
      <c r="E239" s="208">
        <v>906.98</v>
      </c>
      <c r="F239" s="208">
        <v>4293.0200000000004</v>
      </c>
      <c r="G239" s="219">
        <f t="shared" si="10"/>
        <v>0.17441923076923077</v>
      </c>
      <c r="H239" s="208">
        <v>5200</v>
      </c>
      <c r="I239" s="245">
        <f t="shared" si="11"/>
        <v>0</v>
      </c>
      <c r="J239" s="171" t="s">
        <v>1015</v>
      </c>
    </row>
    <row r="240" spans="1:10" x14ac:dyDescent="0.25">
      <c r="A240" s="1"/>
      <c r="B240" s="1"/>
      <c r="G240" s="194" t="s">
        <v>21</v>
      </c>
      <c r="H240" s="212"/>
      <c r="I240" s="243" t="s">
        <v>21</v>
      </c>
    </row>
    <row r="241" spans="1:10" s="176" customFormat="1" x14ac:dyDescent="0.25">
      <c r="A241" s="174" t="s">
        <v>273</v>
      </c>
      <c r="B241" s="175"/>
      <c r="C241" s="213"/>
      <c r="D241" s="213"/>
      <c r="E241" s="213"/>
      <c r="F241" s="213"/>
      <c r="G241" s="215" t="s">
        <v>21</v>
      </c>
      <c r="H241" s="214"/>
      <c r="I241" s="246" t="s">
        <v>21</v>
      </c>
    </row>
    <row r="242" spans="1:10" s="151" customFormat="1" x14ac:dyDescent="0.25">
      <c r="A242" s="162" t="s">
        <v>274</v>
      </c>
      <c r="B242" s="162" t="s">
        <v>144</v>
      </c>
      <c r="C242" s="216">
        <v>168</v>
      </c>
      <c r="D242" s="216">
        <v>4750</v>
      </c>
      <c r="E242" s="216">
        <v>719.07</v>
      </c>
      <c r="F242" s="216">
        <v>4030.93</v>
      </c>
      <c r="G242" s="196">
        <f t="shared" si="10"/>
        <v>0.15138315789473686</v>
      </c>
      <c r="H242" s="216">
        <v>500</v>
      </c>
      <c r="I242" s="247">
        <f t="shared" si="11"/>
        <v>-0.89473684210526316</v>
      </c>
      <c r="J242" s="151" t="s">
        <v>1016</v>
      </c>
    </row>
    <row r="243" spans="1:10" x14ac:dyDescent="0.25">
      <c r="A243" s="2" t="s">
        <v>275</v>
      </c>
      <c r="B243" s="2" t="s">
        <v>234</v>
      </c>
      <c r="C243" s="181">
        <v>209</v>
      </c>
      <c r="D243" s="181">
        <v>340</v>
      </c>
      <c r="E243" s="181">
        <v>209</v>
      </c>
      <c r="F243" s="181">
        <v>131</v>
      </c>
      <c r="G243" s="194">
        <f t="shared" si="10"/>
        <v>0.61470588235294121</v>
      </c>
      <c r="H243" s="190">
        <v>340</v>
      </c>
      <c r="I243" s="243">
        <f t="shared" si="11"/>
        <v>0</v>
      </c>
      <c r="J243" t="s">
        <v>1017</v>
      </c>
    </row>
    <row r="244" spans="1:10" s="151" customFormat="1" x14ac:dyDescent="0.25">
      <c r="A244" s="162" t="s">
        <v>276</v>
      </c>
      <c r="B244" s="162" t="s">
        <v>236</v>
      </c>
      <c r="C244" s="216">
        <v>1367.03</v>
      </c>
      <c r="D244" s="216">
        <v>1650</v>
      </c>
      <c r="E244" s="216">
        <v>649.63</v>
      </c>
      <c r="F244" s="216">
        <v>1000.37</v>
      </c>
      <c r="G244" s="196">
        <f t="shared" ref="G244:G315" si="18">+E244/D244</f>
        <v>0.39371515151515152</v>
      </c>
      <c r="H244" s="216">
        <v>1650</v>
      </c>
      <c r="I244" s="247">
        <f t="shared" ref="I244:I315" si="19">+H244/D244-1</f>
        <v>0</v>
      </c>
      <c r="J244" s="151" t="s">
        <v>1018</v>
      </c>
    </row>
    <row r="245" spans="1:10" x14ac:dyDescent="0.25">
      <c r="A245" s="2" t="s">
        <v>277</v>
      </c>
      <c r="B245" s="2" t="s">
        <v>839</v>
      </c>
      <c r="C245" s="181">
        <v>2409.17</v>
      </c>
      <c r="D245" s="181">
        <v>3200</v>
      </c>
      <c r="E245" s="181">
        <v>1389.28</v>
      </c>
      <c r="F245" s="181">
        <v>1810.72</v>
      </c>
      <c r="G245" s="194">
        <f t="shared" si="18"/>
        <v>0.43414999999999998</v>
      </c>
      <c r="H245" s="190">
        <v>3200</v>
      </c>
      <c r="I245" s="243">
        <f t="shared" si="19"/>
        <v>0</v>
      </c>
      <c r="J245" t="s">
        <v>1019</v>
      </c>
    </row>
    <row r="246" spans="1:10" s="151" customFormat="1" ht="15.75" thickBot="1" x14ac:dyDescent="0.3">
      <c r="A246" s="163" t="s">
        <v>278</v>
      </c>
      <c r="B246" s="163" t="s">
        <v>265</v>
      </c>
      <c r="C246" s="217">
        <v>2000</v>
      </c>
      <c r="D246" s="217">
        <v>2000</v>
      </c>
      <c r="E246" s="217">
        <v>2000</v>
      </c>
      <c r="F246" s="217">
        <v>0</v>
      </c>
      <c r="G246" s="218">
        <f t="shared" si="18"/>
        <v>1</v>
      </c>
      <c r="H246" s="217">
        <v>2000</v>
      </c>
      <c r="I246" s="248">
        <f t="shared" si="19"/>
        <v>0</v>
      </c>
      <c r="J246" s="151" t="s">
        <v>1020</v>
      </c>
    </row>
    <row r="247" spans="1:10" s="171" customFormat="1" ht="15.75" thickTop="1" x14ac:dyDescent="0.25">
      <c r="A247" s="172" t="s">
        <v>279</v>
      </c>
      <c r="B247" s="173"/>
      <c r="C247" s="208">
        <v>6153.2</v>
      </c>
      <c r="D247" s="208">
        <v>11940</v>
      </c>
      <c r="E247" s="208">
        <v>4966.9799999999996</v>
      </c>
      <c r="F247" s="208">
        <v>6973.02</v>
      </c>
      <c r="G247" s="219">
        <f t="shared" si="18"/>
        <v>0.41599497487437181</v>
      </c>
      <c r="H247" s="208">
        <v>11940</v>
      </c>
      <c r="I247" s="245">
        <f t="shared" si="19"/>
        <v>0</v>
      </c>
      <c r="J247" s="171" t="s">
        <v>1021</v>
      </c>
    </row>
    <row r="248" spans="1:10" x14ac:dyDescent="0.25">
      <c r="A248" s="1"/>
      <c r="B248" s="1"/>
      <c r="G248" s="194" t="s">
        <v>21</v>
      </c>
      <c r="H248" s="212"/>
      <c r="I248" s="243" t="s">
        <v>21</v>
      </c>
    </row>
    <row r="249" spans="1:10" s="176" customFormat="1" x14ac:dyDescent="0.25">
      <c r="A249" s="174" t="s">
        <v>280</v>
      </c>
      <c r="B249" s="175"/>
      <c r="C249" s="213"/>
      <c r="D249" s="213"/>
      <c r="E249" s="213"/>
      <c r="F249" s="213"/>
      <c r="G249" s="215" t="s">
        <v>21</v>
      </c>
      <c r="H249" s="214"/>
      <c r="I249" s="246" t="s">
        <v>21</v>
      </c>
    </row>
    <row r="250" spans="1:10" s="151" customFormat="1" ht="15.75" thickBot="1" x14ac:dyDescent="0.3">
      <c r="A250" s="163" t="s">
        <v>281</v>
      </c>
      <c r="B250" s="163" t="s">
        <v>839</v>
      </c>
      <c r="C250" s="217">
        <v>0</v>
      </c>
      <c r="D250" s="217">
        <v>200</v>
      </c>
      <c r="E250" s="217">
        <v>0</v>
      </c>
      <c r="F250" s="217">
        <v>200</v>
      </c>
      <c r="G250" s="218">
        <f t="shared" si="18"/>
        <v>0</v>
      </c>
      <c r="H250" s="217">
        <v>200</v>
      </c>
      <c r="I250" s="248">
        <f t="shared" si="19"/>
        <v>0</v>
      </c>
      <c r="J250" s="151" t="s">
        <v>1022</v>
      </c>
    </row>
    <row r="251" spans="1:10" s="171" customFormat="1" ht="15.75" thickTop="1" x14ac:dyDescent="0.25">
      <c r="A251" s="172" t="s">
        <v>282</v>
      </c>
      <c r="B251" s="173"/>
      <c r="C251" s="208">
        <v>0</v>
      </c>
      <c r="D251" s="208">
        <v>200</v>
      </c>
      <c r="E251" s="208">
        <v>0</v>
      </c>
      <c r="F251" s="208">
        <v>200</v>
      </c>
      <c r="G251" s="219">
        <f t="shared" si="18"/>
        <v>0</v>
      </c>
      <c r="H251" s="208">
        <v>200</v>
      </c>
      <c r="I251" s="245">
        <f t="shared" si="19"/>
        <v>0</v>
      </c>
      <c r="J251" s="171" t="s">
        <v>1023</v>
      </c>
    </row>
    <row r="252" spans="1:10" x14ac:dyDescent="0.25">
      <c r="A252" s="1"/>
      <c r="B252" s="1"/>
      <c r="F252" s="211"/>
      <c r="G252" s="194" t="s">
        <v>21</v>
      </c>
      <c r="H252" s="212"/>
      <c r="I252" s="243" t="s">
        <v>21</v>
      </c>
    </row>
    <row r="253" spans="1:10" s="176" customFormat="1" x14ac:dyDescent="0.25">
      <c r="A253" s="174" t="s">
        <v>283</v>
      </c>
      <c r="B253" s="175"/>
      <c r="C253" s="213"/>
      <c r="D253" s="213"/>
      <c r="E253" s="213"/>
      <c r="F253" s="214"/>
      <c r="G253" s="215" t="s">
        <v>21</v>
      </c>
      <c r="H253" s="214"/>
      <c r="I253" s="246" t="s">
        <v>21</v>
      </c>
    </row>
    <row r="254" spans="1:10" s="151" customFormat="1" x14ac:dyDescent="0.25">
      <c r="A254" s="162" t="s">
        <v>284</v>
      </c>
      <c r="B254" s="162" t="s">
        <v>113</v>
      </c>
      <c r="C254" s="216">
        <v>50438.9</v>
      </c>
      <c r="D254" s="216">
        <v>69500</v>
      </c>
      <c r="E254" s="216">
        <v>30382.05</v>
      </c>
      <c r="F254" s="216">
        <v>39117.949999999997</v>
      </c>
      <c r="G254" s="196">
        <f t="shared" si="18"/>
        <v>0.43715179856115105</v>
      </c>
      <c r="H254" s="216">
        <v>72975</v>
      </c>
      <c r="I254" s="247">
        <f t="shared" si="19"/>
        <v>5.0000000000000044E-2</v>
      </c>
      <c r="J254" s="168" t="s">
        <v>1167</v>
      </c>
    </row>
    <row r="255" spans="1:10" x14ac:dyDescent="0.25">
      <c r="A255" s="2" t="s">
        <v>285</v>
      </c>
      <c r="B255" s="2" t="s">
        <v>176</v>
      </c>
      <c r="C255" s="181">
        <v>5459.72</v>
      </c>
      <c r="D255" s="181">
        <v>6000</v>
      </c>
      <c r="E255" s="181">
        <v>5334.11</v>
      </c>
      <c r="F255" s="181">
        <v>665.89</v>
      </c>
      <c r="G255" s="194">
        <f t="shared" si="18"/>
        <v>0.88901833333333324</v>
      </c>
      <c r="H255" s="190">
        <v>6300</v>
      </c>
      <c r="I255" s="243">
        <f t="shared" si="19"/>
        <v>5.0000000000000044E-2</v>
      </c>
      <c r="J255" t="s">
        <v>1024</v>
      </c>
    </row>
    <row r="256" spans="1:10" s="151" customFormat="1" x14ac:dyDescent="0.25">
      <c r="A256" s="162" t="s">
        <v>286</v>
      </c>
      <c r="B256" s="162" t="s">
        <v>287</v>
      </c>
      <c r="C256" s="216">
        <v>26134.2</v>
      </c>
      <c r="D256" s="216">
        <v>34000</v>
      </c>
      <c r="E256" s="216">
        <v>22109.38</v>
      </c>
      <c r="F256" s="216">
        <v>11890.62</v>
      </c>
      <c r="G256" s="196">
        <f t="shared" si="18"/>
        <v>0.6502758823529412</v>
      </c>
      <c r="H256" s="216">
        <v>35700</v>
      </c>
      <c r="I256" s="247">
        <f t="shared" si="19"/>
        <v>5.0000000000000044E-2</v>
      </c>
      <c r="J256" s="151" t="s">
        <v>1025</v>
      </c>
    </row>
    <row r="257" spans="1:10" x14ac:dyDescent="0.25">
      <c r="A257" s="2" t="s">
        <v>288</v>
      </c>
      <c r="B257" s="2" t="s">
        <v>117</v>
      </c>
      <c r="C257" s="181">
        <v>21483.07</v>
      </c>
      <c r="D257" s="181">
        <v>26500</v>
      </c>
      <c r="E257" s="181">
        <v>488.91</v>
      </c>
      <c r="F257" s="181">
        <v>26011.09</v>
      </c>
      <c r="G257" s="194">
        <f t="shared" si="18"/>
        <v>1.8449433962264151E-2</v>
      </c>
      <c r="H257" s="190">
        <v>28355</v>
      </c>
      <c r="I257" s="243">
        <f t="shared" si="19"/>
        <v>7.0000000000000062E-2</v>
      </c>
      <c r="J257" t="s">
        <v>1026</v>
      </c>
    </row>
    <row r="258" spans="1:10" s="151" customFormat="1" x14ac:dyDescent="0.25">
      <c r="A258" s="162" t="s">
        <v>289</v>
      </c>
      <c r="B258" s="162" t="s">
        <v>290</v>
      </c>
      <c r="C258" s="216">
        <v>7751.11</v>
      </c>
      <c r="D258" s="216">
        <v>8000</v>
      </c>
      <c r="E258" s="216">
        <v>11922.45</v>
      </c>
      <c r="F258" s="216">
        <v>-3922.45</v>
      </c>
      <c r="G258" s="196">
        <f t="shared" si="18"/>
        <v>1.4903062500000002</v>
      </c>
      <c r="H258" s="216">
        <v>8000</v>
      </c>
      <c r="I258" s="247">
        <f t="shared" si="19"/>
        <v>0</v>
      </c>
      <c r="J258" s="151" t="s">
        <v>1027</v>
      </c>
    </row>
    <row r="259" spans="1:10" x14ac:dyDescent="0.25">
      <c r="A259" s="2" t="s">
        <v>291</v>
      </c>
      <c r="B259" s="2" t="s">
        <v>162</v>
      </c>
      <c r="C259" s="181">
        <v>4393.96</v>
      </c>
      <c r="D259" s="181">
        <v>4400</v>
      </c>
      <c r="E259" s="181">
        <v>868.25</v>
      </c>
      <c r="F259" s="181">
        <v>3531.75</v>
      </c>
      <c r="G259" s="194">
        <f t="shared" si="18"/>
        <v>0.19732954545454545</v>
      </c>
      <c r="H259" s="190">
        <v>4400</v>
      </c>
      <c r="I259" s="243">
        <f t="shared" si="19"/>
        <v>0</v>
      </c>
      <c r="J259" t="s">
        <v>1028</v>
      </c>
    </row>
    <row r="260" spans="1:10" s="151" customFormat="1" x14ac:dyDescent="0.25">
      <c r="A260" s="162" t="s">
        <v>292</v>
      </c>
      <c r="B260" s="162" t="s">
        <v>293</v>
      </c>
      <c r="C260" s="216">
        <v>1100</v>
      </c>
      <c r="D260" s="216">
        <v>1295</v>
      </c>
      <c r="E260" s="216">
        <v>250</v>
      </c>
      <c r="F260" s="216">
        <v>1045</v>
      </c>
      <c r="G260" s="196">
        <f t="shared" si="18"/>
        <v>0.19305019305019305</v>
      </c>
      <c r="H260" s="216">
        <v>1295</v>
      </c>
      <c r="I260" s="247">
        <f t="shared" si="19"/>
        <v>0</v>
      </c>
      <c r="J260" s="151" t="s">
        <v>1029</v>
      </c>
    </row>
    <row r="261" spans="1:10" x14ac:dyDescent="0.25">
      <c r="A261" s="2" t="s">
        <v>294</v>
      </c>
      <c r="B261" s="2" t="s">
        <v>123</v>
      </c>
      <c r="C261" s="181">
        <v>311.02999999999997</v>
      </c>
      <c r="D261" s="181">
        <v>800</v>
      </c>
      <c r="E261" s="181">
        <v>2456.73</v>
      </c>
      <c r="F261" s="181">
        <v>-1656.73</v>
      </c>
      <c r="G261" s="194">
        <f t="shared" si="18"/>
        <v>3.0709124999999999</v>
      </c>
      <c r="H261" s="190">
        <v>800</v>
      </c>
      <c r="I261" s="243">
        <f t="shared" si="19"/>
        <v>0</v>
      </c>
      <c r="J261" t="s">
        <v>1030</v>
      </c>
    </row>
    <row r="262" spans="1:10" s="151" customFormat="1" x14ac:dyDescent="0.25">
      <c r="A262" s="162" t="s">
        <v>295</v>
      </c>
      <c r="B262" s="162" t="s">
        <v>127</v>
      </c>
      <c r="C262" s="216">
        <v>0</v>
      </c>
      <c r="D262" s="216">
        <v>150</v>
      </c>
      <c r="E262" s="216">
        <v>0</v>
      </c>
      <c r="F262" s="216">
        <v>150</v>
      </c>
      <c r="G262" s="196">
        <f t="shared" si="18"/>
        <v>0</v>
      </c>
      <c r="H262" s="216">
        <v>150</v>
      </c>
      <c r="I262" s="247">
        <f t="shared" si="19"/>
        <v>0</v>
      </c>
      <c r="J262" s="151" t="s">
        <v>1031</v>
      </c>
    </row>
    <row r="263" spans="1:10" x14ac:dyDescent="0.25">
      <c r="A263" s="2" t="s">
        <v>296</v>
      </c>
      <c r="B263" s="2" t="s">
        <v>232</v>
      </c>
      <c r="C263" s="181">
        <v>1822.95</v>
      </c>
      <c r="D263" s="181">
        <v>1700</v>
      </c>
      <c r="E263" s="181">
        <v>1957.46</v>
      </c>
      <c r="F263" s="181">
        <v>-257.45999999999998</v>
      </c>
      <c r="G263" s="194">
        <f t="shared" si="18"/>
        <v>1.1514470588235295</v>
      </c>
      <c r="H263" s="190">
        <v>1700</v>
      </c>
      <c r="I263" s="243">
        <f t="shared" si="19"/>
        <v>0</v>
      </c>
      <c r="J263" t="s">
        <v>1032</v>
      </c>
    </row>
    <row r="264" spans="1:10" s="151" customFormat="1" x14ac:dyDescent="0.25">
      <c r="A264" s="162" t="s">
        <v>297</v>
      </c>
      <c r="B264" s="162" t="s">
        <v>234</v>
      </c>
      <c r="C264" s="216">
        <v>2948</v>
      </c>
      <c r="D264" s="216">
        <v>3400</v>
      </c>
      <c r="E264" s="216">
        <v>620</v>
      </c>
      <c r="F264" s="216">
        <v>2780</v>
      </c>
      <c r="G264" s="196">
        <f t="shared" si="18"/>
        <v>0.18235294117647058</v>
      </c>
      <c r="H264" s="216">
        <v>3400</v>
      </c>
      <c r="I264" s="247">
        <f t="shared" si="19"/>
        <v>0</v>
      </c>
      <c r="J264" s="151" t="s">
        <v>1033</v>
      </c>
    </row>
    <row r="265" spans="1:10" x14ac:dyDescent="0.25">
      <c r="A265" s="2" t="s">
        <v>298</v>
      </c>
      <c r="B265" s="2" t="s">
        <v>236</v>
      </c>
      <c r="C265" s="181">
        <v>2535.3200000000002</v>
      </c>
      <c r="D265" s="181">
        <v>2600</v>
      </c>
      <c r="E265" s="181">
        <v>-927.39</v>
      </c>
      <c r="F265" s="181">
        <v>3527.39</v>
      </c>
      <c r="G265" s="194">
        <f t="shared" si="18"/>
        <v>-0.35668846153846151</v>
      </c>
      <c r="H265" s="190">
        <v>2600</v>
      </c>
      <c r="I265" s="243">
        <f t="shared" si="19"/>
        <v>0</v>
      </c>
      <c r="J265" t="s">
        <v>1034</v>
      </c>
    </row>
    <row r="266" spans="1:10" s="151" customFormat="1" x14ac:dyDescent="0.25">
      <c r="A266" s="162" t="s">
        <v>299</v>
      </c>
      <c r="B266" s="162" t="s">
        <v>238</v>
      </c>
      <c r="C266" s="216">
        <v>14339.89</v>
      </c>
      <c r="D266" s="216">
        <v>17000</v>
      </c>
      <c r="E266" s="216">
        <v>8589.83</v>
      </c>
      <c r="F266" s="216">
        <v>8410.17</v>
      </c>
      <c r="G266" s="196">
        <f t="shared" si="18"/>
        <v>0.50528411764705883</v>
      </c>
      <c r="H266" s="216">
        <v>17000</v>
      </c>
      <c r="I266" s="247">
        <f t="shared" si="19"/>
        <v>0</v>
      </c>
      <c r="J266" s="151" t="s">
        <v>1035</v>
      </c>
    </row>
    <row r="267" spans="1:10" x14ac:dyDescent="0.25">
      <c r="A267" s="2" t="s">
        <v>300</v>
      </c>
      <c r="B267" s="2" t="s">
        <v>301</v>
      </c>
      <c r="C267" s="181">
        <v>9969.39</v>
      </c>
      <c r="D267" s="181">
        <v>5100</v>
      </c>
      <c r="E267" s="181">
        <v>5135.92</v>
      </c>
      <c r="F267" s="181">
        <v>-35.92</v>
      </c>
      <c r="G267" s="194">
        <f t="shared" si="18"/>
        <v>1.007043137254902</v>
      </c>
      <c r="H267" s="190">
        <v>5100</v>
      </c>
      <c r="I267" s="243">
        <f t="shared" si="19"/>
        <v>0</v>
      </c>
      <c r="J267" t="s">
        <v>1036</v>
      </c>
    </row>
    <row r="268" spans="1:10" s="151" customFormat="1" x14ac:dyDescent="0.25">
      <c r="A268" s="162" t="s">
        <v>302</v>
      </c>
      <c r="B268" s="162" t="s">
        <v>170</v>
      </c>
      <c r="C268" s="216">
        <v>17909.71</v>
      </c>
      <c r="D268" s="216">
        <v>20500</v>
      </c>
      <c r="E268" s="216">
        <v>13179.06</v>
      </c>
      <c r="F268" s="216">
        <v>7320.94</v>
      </c>
      <c r="G268" s="196">
        <f t="shared" si="18"/>
        <v>0.6428809756097561</v>
      </c>
      <c r="H268" s="216">
        <v>20500</v>
      </c>
      <c r="I268" s="247">
        <f t="shared" si="19"/>
        <v>0</v>
      </c>
      <c r="J268" s="151" t="s">
        <v>1037</v>
      </c>
    </row>
    <row r="269" spans="1:10" x14ac:dyDescent="0.25">
      <c r="A269" s="2" t="s">
        <v>303</v>
      </c>
      <c r="B269" s="2" t="s">
        <v>240</v>
      </c>
      <c r="C269" s="181">
        <v>1280</v>
      </c>
      <c r="D269" s="181">
        <v>1500</v>
      </c>
      <c r="E269" s="181">
        <v>72.400000000000006</v>
      </c>
      <c r="F269" s="181">
        <v>1427.6</v>
      </c>
      <c r="G269" s="194">
        <f t="shared" si="18"/>
        <v>4.8266666666666673E-2</v>
      </c>
      <c r="H269" s="190">
        <v>1500</v>
      </c>
      <c r="I269" s="243">
        <f t="shared" si="19"/>
        <v>0</v>
      </c>
      <c r="J269" t="s">
        <v>1038</v>
      </c>
    </row>
    <row r="270" spans="1:10" s="151" customFormat="1" x14ac:dyDescent="0.25">
      <c r="A270" s="162" t="s">
        <v>304</v>
      </c>
      <c r="B270" s="162" t="s">
        <v>305</v>
      </c>
      <c r="C270" s="216">
        <v>2534.13</v>
      </c>
      <c r="D270" s="216">
        <v>3000</v>
      </c>
      <c r="E270" s="216">
        <v>4373.3</v>
      </c>
      <c r="F270" s="216">
        <v>-1373.3</v>
      </c>
      <c r="G270" s="196">
        <f t="shared" si="18"/>
        <v>1.4577666666666667</v>
      </c>
      <c r="H270" s="216">
        <v>3000</v>
      </c>
      <c r="I270" s="247">
        <f t="shared" si="19"/>
        <v>0</v>
      </c>
      <c r="J270" s="151" t="s">
        <v>1039</v>
      </c>
    </row>
    <row r="271" spans="1:10" x14ac:dyDescent="0.25">
      <c r="A271" s="2" t="s">
        <v>306</v>
      </c>
      <c r="B271" s="2" t="s">
        <v>226</v>
      </c>
      <c r="C271" s="181">
        <v>0</v>
      </c>
      <c r="D271" s="181">
        <v>500</v>
      </c>
      <c r="E271" s="181">
        <v>276.8</v>
      </c>
      <c r="F271" s="181">
        <v>223.2</v>
      </c>
      <c r="G271" s="194">
        <f t="shared" si="18"/>
        <v>0.55359999999999998</v>
      </c>
      <c r="H271" s="190">
        <v>500</v>
      </c>
      <c r="I271" s="243">
        <f t="shared" si="19"/>
        <v>0</v>
      </c>
      <c r="J271" t="s">
        <v>1040</v>
      </c>
    </row>
    <row r="272" spans="1:10" s="151" customFormat="1" x14ac:dyDescent="0.25">
      <c r="A272" s="162" t="s">
        <v>307</v>
      </c>
      <c r="B272" s="162" t="s">
        <v>144</v>
      </c>
      <c r="C272" s="216">
        <v>0</v>
      </c>
      <c r="D272" s="216">
        <v>1500</v>
      </c>
      <c r="E272" s="216">
        <v>324.92</v>
      </c>
      <c r="F272" s="216">
        <v>1175.08</v>
      </c>
      <c r="G272" s="196">
        <f t="shared" si="18"/>
        <v>0.21661333333333335</v>
      </c>
      <c r="H272" s="216">
        <v>1500</v>
      </c>
      <c r="I272" s="247">
        <f t="shared" si="19"/>
        <v>0</v>
      </c>
      <c r="J272" s="151" t="s">
        <v>1041</v>
      </c>
    </row>
    <row r="273" spans="1:10" x14ac:dyDescent="0.25">
      <c r="A273" s="2" t="s">
        <v>308</v>
      </c>
      <c r="B273" s="2" t="s">
        <v>189</v>
      </c>
      <c r="C273" s="181">
        <v>5500</v>
      </c>
      <c r="D273" s="181">
        <v>5500</v>
      </c>
      <c r="E273" s="181">
        <v>5500</v>
      </c>
      <c r="F273" s="181">
        <v>0</v>
      </c>
      <c r="G273" s="194">
        <f t="shared" si="18"/>
        <v>1</v>
      </c>
      <c r="H273" s="190">
        <v>5500</v>
      </c>
      <c r="I273" s="243">
        <f t="shared" si="19"/>
        <v>0</v>
      </c>
      <c r="J273" t="s">
        <v>1042</v>
      </c>
    </row>
    <row r="274" spans="1:10" s="151" customFormat="1" ht="15.75" thickBot="1" x14ac:dyDescent="0.3">
      <c r="A274" s="163" t="s">
        <v>309</v>
      </c>
      <c r="B274" s="163" t="s">
        <v>146</v>
      </c>
      <c r="C274" s="217">
        <v>1299</v>
      </c>
      <c r="D274" s="217">
        <v>24000</v>
      </c>
      <c r="E274" s="217">
        <v>0</v>
      </c>
      <c r="F274" s="217">
        <v>24000</v>
      </c>
      <c r="G274" s="218">
        <f t="shared" si="18"/>
        <v>0</v>
      </c>
      <c r="H274" s="217">
        <v>10600</v>
      </c>
      <c r="I274" s="248">
        <f t="shared" si="19"/>
        <v>-0.55833333333333335</v>
      </c>
      <c r="J274" s="151" t="s">
        <v>1043</v>
      </c>
    </row>
    <row r="275" spans="1:10" s="171" customFormat="1" ht="15.75" thickTop="1" x14ac:dyDescent="0.25">
      <c r="A275" s="172" t="s">
        <v>310</v>
      </c>
      <c r="B275" s="173"/>
      <c r="C275" s="208">
        <v>177210.38</v>
      </c>
      <c r="D275" s="208">
        <v>236945</v>
      </c>
      <c r="E275" s="208">
        <v>112914.18</v>
      </c>
      <c r="F275" s="208">
        <v>124030.82</v>
      </c>
      <c r="G275" s="219">
        <f t="shared" si="18"/>
        <v>0.47654172909324943</v>
      </c>
      <c r="H275" s="208">
        <v>236945</v>
      </c>
      <c r="I275" s="245">
        <f t="shared" si="19"/>
        <v>0</v>
      </c>
      <c r="J275" s="171" t="s">
        <v>1044</v>
      </c>
    </row>
    <row r="276" spans="1:10" x14ac:dyDescent="0.25">
      <c r="A276" s="1"/>
      <c r="B276" s="1"/>
      <c r="G276" s="194" t="s">
        <v>21</v>
      </c>
      <c r="H276" s="212"/>
      <c r="I276" s="243" t="s">
        <v>21</v>
      </c>
    </row>
    <row r="277" spans="1:10" s="176" customFormat="1" x14ac:dyDescent="0.25">
      <c r="A277" s="174" t="s">
        <v>311</v>
      </c>
      <c r="B277" s="175"/>
      <c r="C277" s="213"/>
      <c r="D277" s="213"/>
      <c r="E277" s="213"/>
      <c r="F277" s="213"/>
      <c r="G277" s="215" t="s">
        <v>21</v>
      </c>
      <c r="H277" s="214"/>
      <c r="I277" s="246" t="s">
        <v>21</v>
      </c>
    </row>
    <row r="278" spans="1:10" s="151" customFormat="1" x14ac:dyDescent="0.25">
      <c r="A278" s="162" t="s">
        <v>312</v>
      </c>
      <c r="B278" s="162" t="s">
        <v>113</v>
      </c>
      <c r="C278" s="216">
        <v>568630.49</v>
      </c>
      <c r="D278" s="216">
        <v>623460</v>
      </c>
      <c r="E278" s="216">
        <v>501421.88</v>
      </c>
      <c r="F278" s="216">
        <v>122038.12</v>
      </c>
      <c r="G278" s="196">
        <f t="shared" si="18"/>
        <v>0.80425669650017639</v>
      </c>
      <c r="H278" s="216">
        <v>679571</v>
      </c>
      <c r="I278" s="247">
        <f t="shared" si="19"/>
        <v>8.9999358419144748E-2</v>
      </c>
      <c r="J278" s="151" t="s">
        <v>1168</v>
      </c>
    </row>
    <row r="279" spans="1:10" x14ac:dyDescent="0.25">
      <c r="A279" s="2" t="s">
        <v>313</v>
      </c>
      <c r="B279" s="2" t="s">
        <v>176</v>
      </c>
      <c r="C279" s="181">
        <v>28884.68</v>
      </c>
      <c r="D279" s="181">
        <v>18000</v>
      </c>
      <c r="E279" s="181">
        <v>10531.6</v>
      </c>
      <c r="F279" s="181">
        <v>7468.4</v>
      </c>
      <c r="G279" s="194">
        <f t="shared" si="18"/>
        <v>0.58508888888888888</v>
      </c>
      <c r="H279" s="190">
        <v>18540</v>
      </c>
      <c r="I279" s="243">
        <f t="shared" si="19"/>
        <v>3.0000000000000027E-2</v>
      </c>
      <c r="J279" t="s">
        <v>1045</v>
      </c>
    </row>
    <row r="280" spans="1:10" s="151" customFormat="1" x14ac:dyDescent="0.25">
      <c r="A280" s="162" t="s">
        <v>314</v>
      </c>
      <c r="B280" s="162" t="s">
        <v>115</v>
      </c>
      <c r="C280" s="216">
        <v>44063.92</v>
      </c>
      <c r="D280" s="216">
        <v>38000</v>
      </c>
      <c r="E280" s="216">
        <v>26902.46</v>
      </c>
      <c r="F280" s="216">
        <v>11097.54</v>
      </c>
      <c r="G280" s="196">
        <f t="shared" si="18"/>
        <v>0.70795947368421053</v>
      </c>
      <c r="H280" s="216">
        <v>41040</v>
      </c>
      <c r="I280" s="247">
        <f t="shared" si="19"/>
        <v>8.0000000000000071E-2</v>
      </c>
      <c r="J280" s="151" t="s">
        <v>1046</v>
      </c>
    </row>
    <row r="281" spans="1:10" x14ac:dyDescent="0.25">
      <c r="A281" s="2" t="s">
        <v>315</v>
      </c>
      <c r="B281" s="2" t="s">
        <v>838</v>
      </c>
      <c r="C281" s="181">
        <v>11457</v>
      </c>
      <c r="D281" s="181">
        <v>32000</v>
      </c>
      <c r="E281" s="181">
        <v>2530.9699999999998</v>
      </c>
      <c r="F281" s="181">
        <v>29469.03</v>
      </c>
      <c r="G281" s="194">
        <f t="shared" si="18"/>
        <v>7.9092812499999998E-2</v>
      </c>
      <c r="H281" s="190">
        <v>32000</v>
      </c>
      <c r="I281" s="243">
        <f t="shared" si="19"/>
        <v>0</v>
      </c>
      <c r="J281" t="s">
        <v>1047</v>
      </c>
    </row>
    <row r="282" spans="1:10" s="151" customFormat="1" x14ac:dyDescent="0.25">
      <c r="A282" s="162" t="s">
        <v>316</v>
      </c>
      <c r="B282" s="162" t="s">
        <v>117</v>
      </c>
      <c r="C282" s="216">
        <v>282116.37</v>
      </c>
      <c r="D282" s="216">
        <v>331955</v>
      </c>
      <c r="E282" s="216">
        <v>152747.51</v>
      </c>
      <c r="F282" s="216">
        <v>179207.49</v>
      </c>
      <c r="G282" s="196">
        <f t="shared" si="18"/>
        <v>0.46014523052823425</v>
      </c>
      <c r="H282" s="216">
        <v>355191</v>
      </c>
      <c r="I282" s="247">
        <f t="shared" si="19"/>
        <v>6.9997439411968454E-2</v>
      </c>
      <c r="J282" s="151" t="s">
        <v>1048</v>
      </c>
    </row>
    <row r="283" spans="1:10" x14ac:dyDescent="0.25">
      <c r="A283" s="2" t="s">
        <v>317</v>
      </c>
      <c r="B283" s="2" t="s">
        <v>157</v>
      </c>
      <c r="C283" s="181">
        <v>2893.26</v>
      </c>
      <c r="D283" s="181">
        <v>3200</v>
      </c>
      <c r="E283" s="181">
        <v>2130.65</v>
      </c>
      <c r="F283" s="181">
        <v>1069.3499999999999</v>
      </c>
      <c r="G283" s="194">
        <f t="shared" si="18"/>
        <v>0.66582812499999999</v>
      </c>
      <c r="H283" s="190">
        <v>3200</v>
      </c>
      <c r="I283" s="243">
        <f t="shared" si="19"/>
        <v>0</v>
      </c>
      <c r="J283" t="s">
        <v>1049</v>
      </c>
    </row>
    <row r="284" spans="1:10" s="151" customFormat="1" x14ac:dyDescent="0.25">
      <c r="A284" s="162" t="s">
        <v>318</v>
      </c>
      <c r="B284" s="162" t="s">
        <v>290</v>
      </c>
      <c r="C284" s="216">
        <v>13942.93</v>
      </c>
      <c r="D284" s="216">
        <v>18000</v>
      </c>
      <c r="E284" s="216">
        <v>15099.93</v>
      </c>
      <c r="F284" s="216">
        <v>2900.07</v>
      </c>
      <c r="G284" s="196">
        <f t="shared" si="18"/>
        <v>0.83888499999999999</v>
      </c>
      <c r="H284" s="216">
        <v>18000</v>
      </c>
      <c r="I284" s="247">
        <f t="shared" si="19"/>
        <v>0</v>
      </c>
      <c r="J284" s="151" t="s">
        <v>1050</v>
      </c>
    </row>
    <row r="285" spans="1:10" x14ac:dyDescent="0.25">
      <c r="A285" s="2" t="s">
        <v>319</v>
      </c>
      <c r="B285" s="2" t="s">
        <v>162</v>
      </c>
      <c r="C285" s="181">
        <v>1748.36</v>
      </c>
      <c r="D285" s="181">
        <v>1800</v>
      </c>
      <c r="E285" s="181">
        <v>3170.88</v>
      </c>
      <c r="F285" s="181">
        <v>-1370.88</v>
      </c>
      <c r="G285" s="194">
        <f t="shared" si="18"/>
        <v>1.7616000000000001</v>
      </c>
      <c r="H285" s="190">
        <v>1800</v>
      </c>
      <c r="I285" s="243">
        <f t="shared" si="19"/>
        <v>0</v>
      </c>
      <c r="J285" t="s">
        <v>1051</v>
      </c>
    </row>
    <row r="286" spans="1:10" s="151" customFormat="1" x14ac:dyDescent="0.25">
      <c r="A286" s="162" t="s">
        <v>320</v>
      </c>
      <c r="B286" s="162" t="s">
        <v>321</v>
      </c>
      <c r="C286" s="216">
        <v>180.97</v>
      </c>
      <c r="D286" s="216">
        <v>600</v>
      </c>
      <c r="E286" s="216">
        <v>0</v>
      </c>
      <c r="F286" s="216">
        <v>600</v>
      </c>
      <c r="G286" s="196">
        <f t="shared" si="18"/>
        <v>0</v>
      </c>
      <c r="H286" s="216">
        <v>600</v>
      </c>
      <c r="I286" s="247">
        <f t="shared" si="19"/>
        <v>0</v>
      </c>
      <c r="J286" s="151" t="s">
        <v>1052</v>
      </c>
    </row>
    <row r="287" spans="1:10" x14ac:dyDescent="0.25">
      <c r="A287" s="2" t="s">
        <v>322</v>
      </c>
      <c r="B287" s="2" t="s">
        <v>293</v>
      </c>
      <c r="C287" s="181">
        <v>1862.71</v>
      </c>
      <c r="D287" s="181">
        <v>2000</v>
      </c>
      <c r="E287" s="181">
        <v>1545.41</v>
      </c>
      <c r="F287" s="181">
        <v>454.59</v>
      </c>
      <c r="G287" s="194">
        <f t="shared" si="18"/>
        <v>0.77270500000000009</v>
      </c>
      <c r="H287" s="190">
        <v>2000</v>
      </c>
      <c r="I287" s="243">
        <f t="shared" si="19"/>
        <v>0</v>
      </c>
      <c r="J287" t="s">
        <v>1053</v>
      </c>
    </row>
    <row r="288" spans="1:10" s="151" customFormat="1" x14ac:dyDescent="0.25">
      <c r="A288" s="162" t="s">
        <v>323</v>
      </c>
      <c r="B288" s="162" t="s">
        <v>324</v>
      </c>
      <c r="C288" s="216">
        <v>452.74</v>
      </c>
      <c r="D288" s="216">
        <v>1500</v>
      </c>
      <c r="E288" s="216">
        <v>638</v>
      </c>
      <c r="F288" s="216">
        <v>862</v>
      </c>
      <c r="G288" s="196">
        <f t="shared" si="18"/>
        <v>0.42533333333333334</v>
      </c>
      <c r="H288" s="216">
        <v>1500</v>
      </c>
      <c r="I288" s="247">
        <f t="shared" si="19"/>
        <v>0</v>
      </c>
      <c r="J288" s="151" t="s">
        <v>1054</v>
      </c>
    </row>
    <row r="289" spans="1:10" s="8" customFormat="1" x14ac:dyDescent="0.25">
      <c r="A289" s="269" t="s">
        <v>0</v>
      </c>
      <c r="B289" s="269"/>
      <c r="C289" s="269"/>
      <c r="D289" s="269"/>
      <c r="E289" s="269"/>
      <c r="F289" s="269"/>
      <c r="G289" s="269"/>
      <c r="H289" s="269"/>
      <c r="I289" s="269"/>
    </row>
    <row r="290" spans="1:10" s="8" customFormat="1" x14ac:dyDescent="0.25">
      <c r="A290" s="269" t="s">
        <v>1</v>
      </c>
      <c r="B290" s="269"/>
      <c r="C290" s="269"/>
      <c r="D290" s="269"/>
      <c r="E290" s="269"/>
      <c r="F290" s="269"/>
      <c r="G290" s="269"/>
      <c r="H290" s="269"/>
      <c r="I290" s="269"/>
    </row>
    <row r="291" spans="1:10" s="8" customFormat="1" x14ac:dyDescent="0.25">
      <c r="A291" s="268" t="s">
        <v>2</v>
      </c>
      <c r="B291" s="268"/>
      <c r="C291" s="268"/>
      <c r="D291" s="268"/>
      <c r="E291" s="268"/>
      <c r="F291" s="268"/>
      <c r="G291" s="268"/>
      <c r="H291" s="268"/>
      <c r="I291" s="268"/>
    </row>
    <row r="292" spans="1:10" s="8" customFormat="1" x14ac:dyDescent="0.25">
      <c r="A292" s="41"/>
      <c r="B292" s="41"/>
      <c r="C292" s="183"/>
      <c r="D292" s="183"/>
      <c r="E292" s="183"/>
      <c r="F292" s="183"/>
      <c r="G292" s="183"/>
      <c r="H292" s="183"/>
      <c r="I292" s="153"/>
    </row>
    <row r="293" spans="1:10" s="8" customFormat="1" x14ac:dyDescent="0.25">
      <c r="A293" s="9" t="s">
        <v>3</v>
      </c>
      <c r="B293" s="9" t="s">
        <v>3</v>
      </c>
      <c r="C293" s="181" t="s">
        <v>3</v>
      </c>
      <c r="D293" s="181"/>
      <c r="E293" s="181" t="s">
        <v>3</v>
      </c>
      <c r="F293" s="181"/>
      <c r="G293" s="181"/>
      <c r="H293" s="181" t="s">
        <v>3</v>
      </c>
      <c r="I293" s="13" t="s">
        <v>3</v>
      </c>
    </row>
    <row r="294" spans="1:10" s="8" customFormat="1" x14ac:dyDescent="0.25">
      <c r="A294" s="21" t="s">
        <v>3</v>
      </c>
      <c r="B294" s="21" t="s">
        <v>3</v>
      </c>
      <c r="C294" s="183" t="s">
        <v>4</v>
      </c>
      <c r="D294" s="183" t="s">
        <v>5</v>
      </c>
      <c r="E294" s="183" t="s">
        <v>6</v>
      </c>
      <c r="F294" s="183" t="s">
        <v>7</v>
      </c>
      <c r="G294" s="184" t="s">
        <v>836</v>
      </c>
      <c r="H294" s="185" t="s">
        <v>9</v>
      </c>
      <c r="I294" s="52" t="s">
        <v>10</v>
      </c>
    </row>
    <row r="295" spans="1:10" s="8" customFormat="1" x14ac:dyDescent="0.25">
      <c r="A295" s="42" t="s">
        <v>11</v>
      </c>
      <c r="B295" s="42" t="s">
        <v>12</v>
      </c>
      <c r="C295" s="186" t="s">
        <v>13</v>
      </c>
      <c r="D295" s="186" t="s">
        <v>14</v>
      </c>
      <c r="E295" s="186" t="s">
        <v>15</v>
      </c>
      <c r="F295" s="186" t="s">
        <v>16</v>
      </c>
      <c r="G295" s="187" t="s">
        <v>17</v>
      </c>
      <c r="H295" s="188" t="s">
        <v>18</v>
      </c>
      <c r="I295" s="53" t="s">
        <v>19</v>
      </c>
    </row>
    <row r="296" spans="1:10" s="176" customFormat="1" x14ac:dyDescent="0.25">
      <c r="A296" s="174" t="s">
        <v>853</v>
      </c>
      <c r="B296" s="177"/>
      <c r="C296" s="213"/>
      <c r="D296" s="213"/>
      <c r="E296" s="213"/>
      <c r="F296" s="213"/>
      <c r="G296" s="215"/>
      <c r="H296" s="213"/>
      <c r="I296" s="246"/>
    </row>
    <row r="297" spans="1:10" x14ac:dyDescent="0.25">
      <c r="A297" s="2" t="s">
        <v>325</v>
      </c>
      <c r="B297" s="2" t="s">
        <v>123</v>
      </c>
      <c r="C297" s="181">
        <v>12638.36</v>
      </c>
      <c r="D297" s="181">
        <v>15000</v>
      </c>
      <c r="E297" s="181">
        <v>12622.16</v>
      </c>
      <c r="F297" s="181">
        <v>2377.84</v>
      </c>
      <c r="G297" s="194">
        <f t="shared" si="18"/>
        <v>0.8414773333333333</v>
      </c>
      <c r="H297" s="190">
        <v>15000</v>
      </c>
      <c r="I297" s="243">
        <f t="shared" si="19"/>
        <v>0</v>
      </c>
      <c r="J297" t="s">
        <v>1055</v>
      </c>
    </row>
    <row r="298" spans="1:10" s="151" customFormat="1" x14ac:dyDescent="0.25">
      <c r="A298" s="162" t="s">
        <v>326</v>
      </c>
      <c r="B298" s="162" t="s">
        <v>327</v>
      </c>
      <c r="C298" s="216">
        <v>200</v>
      </c>
      <c r="D298" s="216">
        <v>500</v>
      </c>
      <c r="E298" s="216">
        <v>0</v>
      </c>
      <c r="F298" s="216">
        <v>500</v>
      </c>
      <c r="G298" s="196">
        <f t="shared" si="18"/>
        <v>0</v>
      </c>
      <c r="H298" s="216">
        <v>500</v>
      </c>
      <c r="I298" s="247">
        <f t="shared" si="19"/>
        <v>0</v>
      </c>
      <c r="J298" s="151" t="s">
        <v>1056</v>
      </c>
    </row>
    <row r="299" spans="1:10" x14ac:dyDescent="0.25">
      <c r="A299" s="2" t="s">
        <v>328</v>
      </c>
      <c r="B299" s="2" t="s">
        <v>329</v>
      </c>
      <c r="C299" s="181">
        <v>294.98</v>
      </c>
      <c r="D299" s="181">
        <v>1000</v>
      </c>
      <c r="E299" s="181">
        <v>680.55</v>
      </c>
      <c r="F299" s="181">
        <v>319.45</v>
      </c>
      <c r="G299" s="194">
        <f t="shared" si="18"/>
        <v>0.68054999999999999</v>
      </c>
      <c r="H299" s="190">
        <v>1000</v>
      </c>
      <c r="I299" s="243">
        <f t="shared" si="19"/>
        <v>0</v>
      </c>
      <c r="J299" t="s">
        <v>1057</v>
      </c>
    </row>
    <row r="300" spans="1:10" s="151" customFormat="1" x14ac:dyDescent="0.25">
      <c r="A300" s="162" t="s">
        <v>330</v>
      </c>
      <c r="B300" s="162" t="s">
        <v>125</v>
      </c>
      <c r="C300" s="216">
        <v>3003.61</v>
      </c>
      <c r="D300" s="216">
        <v>7300</v>
      </c>
      <c r="E300" s="216">
        <v>1588</v>
      </c>
      <c r="F300" s="216">
        <v>5712</v>
      </c>
      <c r="G300" s="196">
        <f t="shared" si="18"/>
        <v>0.21753424657534245</v>
      </c>
      <c r="H300" s="216">
        <v>7300</v>
      </c>
      <c r="I300" s="247">
        <f t="shared" si="19"/>
        <v>0</v>
      </c>
      <c r="J300" s="151" t="s">
        <v>1058</v>
      </c>
    </row>
    <row r="301" spans="1:10" x14ac:dyDescent="0.25">
      <c r="A301" s="2" t="s">
        <v>331</v>
      </c>
      <c r="B301" s="2" t="s">
        <v>332</v>
      </c>
      <c r="C301" s="181">
        <v>8976.5499999999993</v>
      </c>
      <c r="D301" s="181">
        <v>9500</v>
      </c>
      <c r="E301" s="181">
        <v>3835.88</v>
      </c>
      <c r="F301" s="181">
        <v>5664.12</v>
      </c>
      <c r="G301" s="194">
        <f t="shared" si="18"/>
        <v>0.40377684210526316</v>
      </c>
      <c r="H301" s="190">
        <v>9500</v>
      </c>
      <c r="I301" s="243">
        <f t="shared" si="19"/>
        <v>0</v>
      </c>
      <c r="J301" t="s">
        <v>1059</v>
      </c>
    </row>
    <row r="302" spans="1:10" s="151" customFormat="1" x14ac:dyDescent="0.25">
      <c r="A302" s="162" t="s">
        <v>333</v>
      </c>
      <c r="B302" s="162" t="s">
        <v>232</v>
      </c>
      <c r="C302" s="216">
        <v>3699.05</v>
      </c>
      <c r="D302" s="216">
        <v>10000</v>
      </c>
      <c r="E302" s="216">
        <v>3668.47</v>
      </c>
      <c r="F302" s="216">
        <v>6331.53</v>
      </c>
      <c r="G302" s="196">
        <f t="shared" si="18"/>
        <v>0.36684699999999998</v>
      </c>
      <c r="H302" s="216">
        <v>10000</v>
      </c>
      <c r="I302" s="247">
        <f t="shared" si="19"/>
        <v>0</v>
      </c>
      <c r="J302" s="151" t="s">
        <v>1060</v>
      </c>
    </row>
    <row r="303" spans="1:10" x14ac:dyDescent="0.25">
      <c r="A303" s="2" t="s">
        <v>334</v>
      </c>
      <c r="B303" s="2" t="s">
        <v>136</v>
      </c>
      <c r="C303" s="181">
        <v>0</v>
      </c>
      <c r="D303" s="181">
        <v>1500</v>
      </c>
      <c r="E303" s="181">
        <v>549</v>
      </c>
      <c r="F303" s="181">
        <v>951</v>
      </c>
      <c r="G303" s="194">
        <f t="shared" si="18"/>
        <v>0.36599999999999999</v>
      </c>
      <c r="H303" s="190">
        <v>1500</v>
      </c>
      <c r="I303" s="243">
        <f t="shared" si="19"/>
        <v>0</v>
      </c>
      <c r="J303" t="s">
        <v>1061</v>
      </c>
    </row>
    <row r="304" spans="1:10" s="151" customFormat="1" x14ac:dyDescent="0.25">
      <c r="A304" s="162" t="s">
        <v>335</v>
      </c>
      <c r="B304" s="162" t="s">
        <v>168</v>
      </c>
      <c r="C304" s="216">
        <v>0</v>
      </c>
      <c r="D304" s="216">
        <v>800</v>
      </c>
      <c r="E304" s="216">
        <v>397.08</v>
      </c>
      <c r="F304" s="216">
        <v>402.92</v>
      </c>
      <c r="G304" s="196">
        <f t="shared" si="18"/>
        <v>0.49634999999999996</v>
      </c>
      <c r="H304" s="216">
        <v>800</v>
      </c>
      <c r="I304" s="247">
        <f t="shared" si="19"/>
        <v>0</v>
      </c>
      <c r="J304" s="151" t="s">
        <v>1062</v>
      </c>
    </row>
    <row r="305" spans="1:10" x14ac:dyDescent="0.25">
      <c r="A305" s="2" t="s">
        <v>336</v>
      </c>
      <c r="B305" s="2" t="s">
        <v>337</v>
      </c>
      <c r="C305" s="181">
        <v>989.42</v>
      </c>
      <c r="D305" s="181">
        <v>2500</v>
      </c>
      <c r="E305" s="181">
        <v>1540.46</v>
      </c>
      <c r="F305" s="181">
        <v>959.54</v>
      </c>
      <c r="G305" s="194">
        <f t="shared" si="18"/>
        <v>0.61618400000000007</v>
      </c>
      <c r="H305" s="190">
        <v>2500</v>
      </c>
      <c r="I305" s="243">
        <f t="shared" si="19"/>
        <v>0</v>
      </c>
      <c r="J305" t="s">
        <v>1063</v>
      </c>
    </row>
    <row r="306" spans="1:10" s="151" customFormat="1" x14ac:dyDescent="0.25">
      <c r="A306" s="162" t="s">
        <v>338</v>
      </c>
      <c r="B306" s="162" t="s">
        <v>234</v>
      </c>
      <c r="C306" s="216">
        <v>6313</v>
      </c>
      <c r="D306" s="216">
        <v>22813</v>
      </c>
      <c r="E306" s="216">
        <v>7634.38</v>
      </c>
      <c r="F306" s="216">
        <v>15178.62</v>
      </c>
      <c r="G306" s="196">
        <f t="shared" si="18"/>
        <v>0.33465041862096173</v>
      </c>
      <c r="H306" s="216">
        <v>22813</v>
      </c>
      <c r="I306" s="247">
        <f t="shared" si="19"/>
        <v>0</v>
      </c>
      <c r="J306" s="151" t="s">
        <v>1064</v>
      </c>
    </row>
    <row r="307" spans="1:10" x14ac:dyDescent="0.25">
      <c r="A307" s="2" t="s">
        <v>339</v>
      </c>
      <c r="B307" s="2" t="s">
        <v>340</v>
      </c>
      <c r="C307" s="181">
        <v>5835.21</v>
      </c>
      <c r="D307" s="181">
        <v>5200</v>
      </c>
      <c r="E307" s="181">
        <v>2775.31</v>
      </c>
      <c r="F307" s="181">
        <v>2424.69</v>
      </c>
      <c r="G307" s="194">
        <f t="shared" si="18"/>
        <v>0.53371346153846155</v>
      </c>
      <c r="H307" s="190">
        <v>5200</v>
      </c>
      <c r="I307" s="243">
        <f t="shared" si="19"/>
        <v>0</v>
      </c>
      <c r="J307" t="s">
        <v>1065</v>
      </c>
    </row>
    <row r="308" spans="1:10" s="151" customFormat="1" x14ac:dyDescent="0.25">
      <c r="A308" s="162" t="s">
        <v>341</v>
      </c>
      <c r="B308" s="162" t="s">
        <v>236</v>
      </c>
      <c r="C308" s="216">
        <v>19204.41</v>
      </c>
      <c r="D308" s="216">
        <v>18000</v>
      </c>
      <c r="E308" s="216">
        <v>14083.55</v>
      </c>
      <c r="F308" s="216">
        <v>3916.45</v>
      </c>
      <c r="G308" s="196">
        <f t="shared" si="18"/>
        <v>0.78241944444444445</v>
      </c>
      <c r="H308" s="216">
        <v>18000</v>
      </c>
      <c r="I308" s="247">
        <f t="shared" si="19"/>
        <v>0</v>
      </c>
      <c r="J308" s="151" t="s">
        <v>1066</v>
      </c>
    </row>
    <row r="309" spans="1:10" x14ac:dyDescent="0.25">
      <c r="A309" s="2" t="s">
        <v>342</v>
      </c>
      <c r="B309" s="2" t="s">
        <v>238</v>
      </c>
      <c r="C309" s="181">
        <v>5281.32</v>
      </c>
      <c r="D309" s="181">
        <v>5500</v>
      </c>
      <c r="E309" s="181">
        <v>1672.28</v>
      </c>
      <c r="F309" s="181">
        <v>3827.72</v>
      </c>
      <c r="G309" s="194">
        <f t="shared" si="18"/>
        <v>0.30405090909090909</v>
      </c>
      <c r="H309" s="190">
        <v>5500</v>
      </c>
      <c r="I309" s="243">
        <f t="shared" si="19"/>
        <v>0</v>
      </c>
      <c r="J309" t="s">
        <v>1067</v>
      </c>
    </row>
    <row r="310" spans="1:10" s="151" customFormat="1" x14ac:dyDescent="0.25">
      <c r="A310" s="162" t="s">
        <v>343</v>
      </c>
      <c r="B310" s="162" t="s">
        <v>170</v>
      </c>
      <c r="C310" s="216">
        <v>635.74</v>
      </c>
      <c r="D310" s="216">
        <v>1000</v>
      </c>
      <c r="E310" s="216">
        <v>0</v>
      </c>
      <c r="F310" s="216">
        <v>1000</v>
      </c>
      <c r="G310" s="196">
        <f t="shared" si="18"/>
        <v>0</v>
      </c>
      <c r="H310" s="216">
        <v>1000</v>
      </c>
      <c r="I310" s="247">
        <f t="shared" si="19"/>
        <v>0</v>
      </c>
      <c r="J310" s="151" t="s">
        <v>1068</v>
      </c>
    </row>
    <row r="311" spans="1:10" x14ac:dyDescent="0.25">
      <c r="A311" s="2" t="s">
        <v>344</v>
      </c>
      <c r="B311" s="2" t="s">
        <v>240</v>
      </c>
      <c r="C311" s="181">
        <v>2436.92</v>
      </c>
      <c r="D311" s="181">
        <v>2500</v>
      </c>
      <c r="E311" s="181">
        <v>214.43</v>
      </c>
      <c r="F311" s="181">
        <v>2285.5700000000002</v>
      </c>
      <c r="G311" s="194">
        <f t="shared" si="18"/>
        <v>8.5772000000000001E-2</v>
      </c>
      <c r="H311" s="190">
        <v>2500</v>
      </c>
      <c r="I311" s="243">
        <f t="shared" si="19"/>
        <v>0</v>
      </c>
      <c r="J311" t="s">
        <v>1069</v>
      </c>
    </row>
    <row r="312" spans="1:10" s="151" customFormat="1" x14ac:dyDescent="0.25">
      <c r="A312" s="162" t="s">
        <v>345</v>
      </c>
      <c r="B312" s="162" t="s">
        <v>305</v>
      </c>
      <c r="C312" s="216">
        <v>13143.37</v>
      </c>
      <c r="D312" s="216">
        <v>15000</v>
      </c>
      <c r="E312" s="216">
        <v>11267.39</v>
      </c>
      <c r="F312" s="216">
        <v>3732.61</v>
      </c>
      <c r="G312" s="196">
        <f t="shared" si="18"/>
        <v>0.75115933333333329</v>
      </c>
      <c r="H312" s="216">
        <v>15000</v>
      </c>
      <c r="I312" s="247">
        <f t="shared" si="19"/>
        <v>0</v>
      </c>
      <c r="J312" s="151" t="s">
        <v>1070</v>
      </c>
    </row>
    <row r="313" spans="1:10" x14ac:dyDescent="0.25">
      <c r="A313" s="2" t="s">
        <v>346</v>
      </c>
      <c r="B313" s="2" t="s">
        <v>347</v>
      </c>
      <c r="C313" s="181">
        <v>0</v>
      </c>
      <c r="D313" s="181">
        <v>400</v>
      </c>
      <c r="E313" s="181">
        <v>95</v>
      </c>
      <c r="F313" s="181">
        <v>305</v>
      </c>
      <c r="G313" s="194">
        <f t="shared" si="18"/>
        <v>0.23749999999999999</v>
      </c>
      <c r="H313" s="190">
        <v>400</v>
      </c>
      <c r="I313" s="243">
        <f t="shared" si="19"/>
        <v>0</v>
      </c>
      <c r="J313" t="s">
        <v>1071</v>
      </c>
    </row>
    <row r="314" spans="1:10" s="151" customFormat="1" x14ac:dyDescent="0.25">
      <c r="A314" s="162" t="s">
        <v>348</v>
      </c>
      <c r="B314" s="162" t="s">
        <v>349</v>
      </c>
      <c r="C314" s="216">
        <v>1690</v>
      </c>
      <c r="D314" s="216">
        <v>2500</v>
      </c>
      <c r="E314" s="216">
        <v>790</v>
      </c>
      <c r="F314" s="216">
        <v>1710</v>
      </c>
      <c r="G314" s="196">
        <f t="shared" si="18"/>
        <v>0.316</v>
      </c>
      <c r="H314" s="216">
        <v>2500</v>
      </c>
      <c r="I314" s="247">
        <f t="shared" si="19"/>
        <v>0</v>
      </c>
      <c r="J314" s="151" t="s">
        <v>1072</v>
      </c>
    </row>
    <row r="315" spans="1:10" x14ac:dyDescent="0.25">
      <c r="A315" s="2" t="s">
        <v>350</v>
      </c>
      <c r="B315" s="2" t="s">
        <v>226</v>
      </c>
      <c r="C315" s="181">
        <v>551</v>
      </c>
      <c r="D315" s="181">
        <v>600</v>
      </c>
      <c r="E315" s="181">
        <v>452</v>
      </c>
      <c r="F315" s="181">
        <v>148</v>
      </c>
      <c r="G315" s="194">
        <f t="shared" si="18"/>
        <v>0.7533333333333333</v>
      </c>
      <c r="H315" s="190">
        <v>600</v>
      </c>
      <c r="I315" s="243">
        <f t="shared" si="19"/>
        <v>0</v>
      </c>
      <c r="J315" t="s">
        <v>1073</v>
      </c>
    </row>
    <row r="316" spans="1:10" s="151" customFormat="1" x14ac:dyDescent="0.25">
      <c r="A316" s="162" t="s">
        <v>351</v>
      </c>
      <c r="B316" s="162" t="s">
        <v>144</v>
      </c>
      <c r="C316" s="216">
        <v>2969.94</v>
      </c>
      <c r="D316" s="216">
        <v>2750</v>
      </c>
      <c r="E316" s="216">
        <v>2566.69</v>
      </c>
      <c r="F316" s="216">
        <v>183.31</v>
      </c>
      <c r="G316" s="196">
        <f t="shared" ref="G316:G391" si="20">+E316/D316</f>
        <v>0.93334181818181816</v>
      </c>
      <c r="H316" s="216">
        <v>2750</v>
      </c>
      <c r="I316" s="247">
        <f t="shared" ref="I316:I391" si="21">+H316/D316-1</f>
        <v>0</v>
      </c>
      <c r="J316" s="151" t="s">
        <v>1074</v>
      </c>
    </row>
    <row r="317" spans="1:10" x14ac:dyDescent="0.25">
      <c r="A317" s="2" t="s">
        <v>352</v>
      </c>
      <c r="B317" s="2" t="s">
        <v>353</v>
      </c>
      <c r="C317" s="181">
        <v>1403.3</v>
      </c>
      <c r="D317" s="181">
        <v>1500</v>
      </c>
      <c r="E317" s="181">
        <v>581.6</v>
      </c>
      <c r="F317" s="181">
        <v>918.4</v>
      </c>
      <c r="G317" s="194">
        <f t="shared" si="20"/>
        <v>0.38773333333333337</v>
      </c>
      <c r="H317" s="190">
        <v>1500</v>
      </c>
      <c r="I317" s="243">
        <f t="shared" si="21"/>
        <v>0</v>
      </c>
      <c r="J317" t="s">
        <v>1075</v>
      </c>
    </row>
    <row r="318" spans="1:10" s="151" customFormat="1" x14ac:dyDescent="0.25">
      <c r="A318" s="162" t="s">
        <v>354</v>
      </c>
      <c r="B318" s="162" t="s">
        <v>355</v>
      </c>
      <c r="C318" s="216">
        <v>4000</v>
      </c>
      <c r="D318" s="216">
        <v>4000</v>
      </c>
      <c r="E318" s="216">
        <v>4000</v>
      </c>
      <c r="F318" s="216">
        <v>0</v>
      </c>
      <c r="G318" s="196">
        <f t="shared" si="20"/>
        <v>1</v>
      </c>
      <c r="H318" s="216">
        <v>4000</v>
      </c>
      <c r="I318" s="247">
        <f t="shared" si="21"/>
        <v>0</v>
      </c>
      <c r="J318" s="151" t="s">
        <v>1076</v>
      </c>
    </row>
    <row r="319" spans="1:10" x14ac:dyDescent="0.25">
      <c r="A319" s="2" t="s">
        <v>356</v>
      </c>
      <c r="B319" s="2" t="s">
        <v>189</v>
      </c>
      <c r="C319" s="181">
        <v>3000</v>
      </c>
      <c r="D319" s="181">
        <v>3000</v>
      </c>
      <c r="E319" s="181">
        <v>3000</v>
      </c>
      <c r="F319" s="181">
        <v>0</v>
      </c>
      <c r="G319" s="194">
        <f t="shared" si="20"/>
        <v>1</v>
      </c>
      <c r="H319" s="190">
        <v>3000</v>
      </c>
      <c r="I319" s="243">
        <f t="shared" si="21"/>
        <v>0</v>
      </c>
      <c r="J319" t="s">
        <v>1077</v>
      </c>
    </row>
    <row r="320" spans="1:10" s="151" customFormat="1" ht="15.75" thickBot="1" x14ac:dyDescent="0.3">
      <c r="A320" s="163" t="s">
        <v>357</v>
      </c>
      <c r="B320" s="163" t="s">
        <v>358</v>
      </c>
      <c r="C320" s="217">
        <v>12991.15</v>
      </c>
      <c r="D320" s="217">
        <v>12088</v>
      </c>
      <c r="E320" s="217">
        <v>0</v>
      </c>
      <c r="F320" s="217">
        <v>12088</v>
      </c>
      <c r="G320" s="218">
        <f t="shared" si="20"/>
        <v>0</v>
      </c>
      <c r="H320" s="217">
        <v>12088</v>
      </c>
      <c r="I320" s="248">
        <f t="shared" si="21"/>
        <v>0</v>
      </c>
      <c r="J320" s="151" t="s">
        <v>1078</v>
      </c>
    </row>
    <row r="321" spans="1:10" s="171" customFormat="1" ht="15.75" thickTop="1" x14ac:dyDescent="0.25">
      <c r="A321" s="172" t="s">
        <v>359</v>
      </c>
      <c r="B321" s="173"/>
      <c r="C321" s="208">
        <v>1065490.76</v>
      </c>
      <c r="D321" s="208">
        <v>1215466</v>
      </c>
      <c r="E321" s="208">
        <v>790733.52</v>
      </c>
      <c r="F321" s="208">
        <v>424732.48</v>
      </c>
      <c r="G321" s="219">
        <f t="shared" si="20"/>
        <v>0.65055996630099078</v>
      </c>
      <c r="H321" s="208">
        <v>1215466</v>
      </c>
      <c r="I321" s="245">
        <f t="shared" si="21"/>
        <v>0</v>
      </c>
      <c r="J321" s="171" t="s">
        <v>1079</v>
      </c>
    </row>
    <row r="322" spans="1:10" x14ac:dyDescent="0.25">
      <c r="A322" s="1"/>
      <c r="B322" s="1"/>
      <c r="G322" s="194" t="s">
        <v>21</v>
      </c>
      <c r="H322" s="212"/>
      <c r="I322" s="243" t="s">
        <v>21</v>
      </c>
      <c r="J322" t="s">
        <v>1079</v>
      </c>
    </row>
    <row r="323" spans="1:10" s="176" customFormat="1" x14ac:dyDescent="0.25">
      <c r="A323" s="174" t="s">
        <v>360</v>
      </c>
      <c r="B323" s="175"/>
      <c r="C323" s="213"/>
      <c r="D323" s="213"/>
      <c r="E323" s="213"/>
      <c r="F323" s="213"/>
      <c r="G323" s="215" t="s">
        <v>21</v>
      </c>
      <c r="H323" s="214"/>
      <c r="I323" s="246" t="s">
        <v>21</v>
      </c>
    </row>
    <row r="324" spans="1:10" s="151" customFormat="1" x14ac:dyDescent="0.25">
      <c r="A324" s="162" t="s">
        <v>361</v>
      </c>
      <c r="B324" s="162" t="s">
        <v>113</v>
      </c>
      <c r="C324" s="216">
        <v>26549.69</v>
      </c>
      <c r="D324" s="216">
        <v>36660</v>
      </c>
      <c r="E324" s="216">
        <v>12267.23</v>
      </c>
      <c r="F324" s="216">
        <v>24392.77</v>
      </c>
      <c r="G324" s="196">
        <f t="shared" si="20"/>
        <v>0.33462165848336062</v>
      </c>
      <c r="H324" s="216">
        <v>38493</v>
      </c>
      <c r="I324" s="247">
        <f t="shared" si="21"/>
        <v>5.0000000000000044E-2</v>
      </c>
      <c r="J324" s="151" t="s">
        <v>1169</v>
      </c>
    </row>
    <row r="325" spans="1:10" x14ac:dyDescent="0.25">
      <c r="A325" s="2" t="s">
        <v>362</v>
      </c>
      <c r="B325" s="2" t="s">
        <v>117</v>
      </c>
      <c r="C325" s="181">
        <v>2049.59</v>
      </c>
      <c r="D325" s="181">
        <v>4250</v>
      </c>
      <c r="E325" s="181">
        <v>950.92</v>
      </c>
      <c r="F325" s="181">
        <v>3299.08</v>
      </c>
      <c r="G325" s="194">
        <f t="shared" si="20"/>
        <v>0.22374588235294116</v>
      </c>
      <c r="H325" s="190">
        <v>4250</v>
      </c>
      <c r="I325" s="243">
        <f t="shared" si="21"/>
        <v>0</v>
      </c>
      <c r="J325" t="s">
        <v>1080</v>
      </c>
    </row>
    <row r="326" spans="1:10" s="151" customFormat="1" ht="15.75" thickBot="1" x14ac:dyDescent="0.3">
      <c r="A326" s="163" t="s">
        <v>363</v>
      </c>
      <c r="B326" s="163" t="s">
        <v>162</v>
      </c>
      <c r="C326" s="217">
        <v>0</v>
      </c>
      <c r="D326" s="217">
        <v>500</v>
      </c>
      <c r="E326" s="217">
        <v>0</v>
      </c>
      <c r="F326" s="217">
        <v>500</v>
      </c>
      <c r="G326" s="218">
        <f t="shared" si="20"/>
        <v>0</v>
      </c>
      <c r="H326" s="217">
        <v>500</v>
      </c>
      <c r="I326" s="248">
        <f t="shared" si="21"/>
        <v>0</v>
      </c>
      <c r="J326" s="151" t="s">
        <v>1081</v>
      </c>
    </row>
    <row r="327" spans="1:10" s="171" customFormat="1" ht="15.75" thickTop="1" x14ac:dyDescent="0.25">
      <c r="A327" s="172" t="s">
        <v>364</v>
      </c>
      <c r="B327" s="173"/>
      <c r="C327" s="208">
        <v>28599.279999999999</v>
      </c>
      <c r="D327" s="208">
        <v>41410</v>
      </c>
      <c r="E327" s="208">
        <v>13218.15</v>
      </c>
      <c r="F327" s="208">
        <v>28191.85</v>
      </c>
      <c r="G327" s="219">
        <f t="shared" si="20"/>
        <v>0.31920188360299445</v>
      </c>
      <c r="H327" s="224">
        <v>41410</v>
      </c>
      <c r="I327" s="245">
        <f t="shared" si="21"/>
        <v>0</v>
      </c>
      <c r="J327" s="171" t="s">
        <v>1082</v>
      </c>
    </row>
    <row r="328" spans="1:10" x14ac:dyDescent="0.25">
      <c r="A328" s="1"/>
      <c r="B328" s="1"/>
      <c r="G328" s="194" t="s">
        <v>21</v>
      </c>
      <c r="H328" s="212"/>
      <c r="I328" s="243" t="s">
        <v>21</v>
      </c>
    </row>
    <row r="329" spans="1:10" s="176" customFormat="1" x14ac:dyDescent="0.25">
      <c r="A329" s="174" t="s">
        <v>365</v>
      </c>
      <c r="B329" s="175"/>
      <c r="C329" s="213"/>
      <c r="D329" s="213"/>
      <c r="E329" s="213"/>
      <c r="F329" s="213"/>
      <c r="G329" s="215" t="s">
        <v>21</v>
      </c>
      <c r="H329" s="214"/>
      <c r="I329" s="246" t="s">
        <v>21</v>
      </c>
    </row>
    <row r="330" spans="1:10" s="151" customFormat="1" x14ac:dyDescent="0.25">
      <c r="A330" s="162" t="s">
        <v>366</v>
      </c>
      <c r="B330" s="162" t="s">
        <v>367</v>
      </c>
      <c r="C330" s="216">
        <v>50506</v>
      </c>
      <c r="D330" s="216">
        <v>46000</v>
      </c>
      <c r="E330" s="216">
        <v>24138.84</v>
      </c>
      <c r="F330" s="216">
        <v>21861.16</v>
      </c>
      <c r="G330" s="196">
        <f t="shared" si="20"/>
        <v>0.52475739130434784</v>
      </c>
      <c r="H330" s="216">
        <v>51681</v>
      </c>
      <c r="I330" s="247">
        <f t="shared" si="21"/>
        <v>0.12349999999999994</v>
      </c>
      <c r="J330" s="151" t="s">
        <v>1170</v>
      </c>
    </row>
    <row r="331" spans="1:10" x14ac:dyDescent="0.25">
      <c r="A331" s="2" t="s">
        <v>368</v>
      </c>
      <c r="B331" s="2" t="s">
        <v>117</v>
      </c>
      <c r="C331" s="181">
        <v>4517.0600000000004</v>
      </c>
      <c r="D331" s="181">
        <v>5000</v>
      </c>
      <c r="E331" s="181">
        <v>-383.11</v>
      </c>
      <c r="F331" s="181">
        <v>5383.11</v>
      </c>
      <c r="G331" s="194">
        <f t="shared" si="20"/>
        <v>-7.662200000000001E-2</v>
      </c>
      <c r="H331" s="190">
        <v>5350</v>
      </c>
      <c r="I331" s="243">
        <f t="shared" si="21"/>
        <v>7.0000000000000062E-2</v>
      </c>
      <c r="J331" t="s">
        <v>1083</v>
      </c>
    </row>
    <row r="332" spans="1:10" s="151" customFormat="1" x14ac:dyDescent="0.25">
      <c r="A332" s="162" t="s">
        <v>369</v>
      </c>
      <c r="B332" s="162" t="s">
        <v>157</v>
      </c>
      <c r="C332" s="216">
        <v>207.66</v>
      </c>
      <c r="D332" s="216">
        <v>1000</v>
      </c>
      <c r="E332" s="216">
        <v>571.83000000000004</v>
      </c>
      <c r="F332" s="216">
        <v>428.17</v>
      </c>
      <c r="G332" s="196">
        <f t="shared" si="20"/>
        <v>0.57183000000000006</v>
      </c>
      <c r="H332" s="216">
        <v>1000</v>
      </c>
      <c r="I332" s="247">
        <f t="shared" si="21"/>
        <v>0</v>
      </c>
      <c r="J332" s="151" t="s">
        <v>1084</v>
      </c>
    </row>
    <row r="333" spans="1:10" x14ac:dyDescent="0.25">
      <c r="A333" s="2" t="s">
        <v>370</v>
      </c>
      <c r="B333" s="2" t="s">
        <v>290</v>
      </c>
      <c r="C333" s="181">
        <v>385.01</v>
      </c>
      <c r="D333" s="181">
        <v>2000</v>
      </c>
      <c r="E333" s="181">
        <v>230.37</v>
      </c>
      <c r="F333" s="181">
        <v>1769.63</v>
      </c>
      <c r="G333" s="194">
        <f t="shared" si="20"/>
        <v>0.115185</v>
      </c>
      <c r="H333" s="190">
        <v>2000</v>
      </c>
      <c r="I333" s="243">
        <f t="shared" si="21"/>
        <v>0</v>
      </c>
      <c r="J333" t="s">
        <v>1085</v>
      </c>
    </row>
    <row r="334" spans="1:10" s="151" customFormat="1" x14ac:dyDescent="0.25">
      <c r="A334" s="162" t="s">
        <v>371</v>
      </c>
      <c r="B334" s="162" t="s">
        <v>162</v>
      </c>
      <c r="C334" s="216">
        <v>1654.8</v>
      </c>
      <c r="D334" s="216">
        <v>2000</v>
      </c>
      <c r="E334" s="216">
        <v>1438.45</v>
      </c>
      <c r="F334" s="216">
        <v>561.54999999999995</v>
      </c>
      <c r="G334" s="196">
        <f t="shared" si="20"/>
        <v>0.719225</v>
      </c>
      <c r="H334" s="216">
        <v>2000</v>
      </c>
      <c r="I334" s="247">
        <f t="shared" si="21"/>
        <v>0</v>
      </c>
      <c r="J334" s="151" t="s">
        <v>1086</v>
      </c>
    </row>
    <row r="335" spans="1:10" x14ac:dyDescent="0.25">
      <c r="A335" s="2" t="s">
        <v>372</v>
      </c>
      <c r="B335" s="2" t="s">
        <v>293</v>
      </c>
      <c r="C335" s="181">
        <v>882.89</v>
      </c>
      <c r="D335" s="181">
        <v>2000</v>
      </c>
      <c r="E335" s="181">
        <v>605.14</v>
      </c>
      <c r="F335" s="181">
        <v>1394.86</v>
      </c>
      <c r="G335" s="194">
        <f t="shared" si="20"/>
        <v>0.30257000000000001</v>
      </c>
      <c r="H335" s="190">
        <v>2000</v>
      </c>
      <c r="I335" s="243">
        <f t="shared" si="21"/>
        <v>0</v>
      </c>
      <c r="J335" t="s">
        <v>1087</v>
      </c>
    </row>
    <row r="336" spans="1:10" s="151" customFormat="1" x14ac:dyDescent="0.25">
      <c r="A336" s="162" t="s">
        <v>373</v>
      </c>
      <c r="B336" s="162" t="s">
        <v>123</v>
      </c>
      <c r="C336" s="216">
        <v>0</v>
      </c>
      <c r="D336" s="216">
        <v>100</v>
      </c>
      <c r="E336" s="216">
        <v>87.3</v>
      </c>
      <c r="F336" s="216">
        <v>12.7</v>
      </c>
      <c r="G336" s="196">
        <f t="shared" si="20"/>
        <v>0.873</v>
      </c>
      <c r="H336" s="216">
        <v>100</v>
      </c>
      <c r="I336" s="247">
        <f t="shared" si="21"/>
        <v>0</v>
      </c>
      <c r="J336" s="151" t="s">
        <v>1088</v>
      </c>
    </row>
    <row r="337" spans="1:10" x14ac:dyDescent="0.25">
      <c r="A337" s="2" t="s">
        <v>374</v>
      </c>
      <c r="B337" s="2" t="s">
        <v>127</v>
      </c>
      <c r="C337" s="181">
        <v>2440</v>
      </c>
      <c r="D337" s="181">
        <v>2700</v>
      </c>
      <c r="E337" s="181">
        <v>625</v>
      </c>
      <c r="F337" s="181">
        <v>2075</v>
      </c>
      <c r="G337" s="194">
        <f t="shared" si="20"/>
        <v>0.23148148148148148</v>
      </c>
      <c r="H337" s="190">
        <v>2700</v>
      </c>
      <c r="I337" s="243">
        <f t="shared" si="21"/>
        <v>0</v>
      </c>
      <c r="J337" t="s">
        <v>1089</v>
      </c>
    </row>
    <row r="338" spans="1:10" s="151" customFormat="1" x14ac:dyDescent="0.25">
      <c r="A338" s="162" t="s">
        <v>375</v>
      </c>
      <c r="B338" s="162" t="s">
        <v>332</v>
      </c>
      <c r="C338" s="216">
        <v>1635</v>
      </c>
      <c r="D338" s="216">
        <v>6000</v>
      </c>
      <c r="E338" s="216">
        <v>1489.28</v>
      </c>
      <c r="F338" s="216">
        <v>4510.72</v>
      </c>
      <c r="G338" s="196">
        <f t="shared" si="20"/>
        <v>0.24821333333333334</v>
      </c>
      <c r="H338" s="216">
        <v>6000</v>
      </c>
      <c r="I338" s="247">
        <f t="shared" si="21"/>
        <v>0</v>
      </c>
      <c r="J338" s="151" t="s">
        <v>1090</v>
      </c>
    </row>
    <row r="339" spans="1:10" x14ac:dyDescent="0.25">
      <c r="A339" s="2" t="s">
        <v>376</v>
      </c>
      <c r="B339" s="2" t="s">
        <v>377</v>
      </c>
      <c r="C339" s="181">
        <v>7090.26</v>
      </c>
      <c r="D339" s="181">
        <v>7000</v>
      </c>
      <c r="E339" s="181">
        <v>4527.91</v>
      </c>
      <c r="F339" s="181">
        <v>2472.09</v>
      </c>
      <c r="G339" s="194">
        <f t="shared" si="20"/>
        <v>0.64684428571428565</v>
      </c>
      <c r="H339" s="190">
        <v>7000</v>
      </c>
      <c r="I339" s="243">
        <f t="shared" si="21"/>
        <v>0</v>
      </c>
      <c r="J339" t="s">
        <v>1091</v>
      </c>
    </row>
    <row r="340" spans="1:10" s="151" customFormat="1" x14ac:dyDescent="0.25">
      <c r="A340" s="162" t="s">
        <v>378</v>
      </c>
      <c r="B340" s="162" t="s">
        <v>232</v>
      </c>
      <c r="C340" s="216">
        <v>268.43</v>
      </c>
      <c r="D340" s="216">
        <v>1200</v>
      </c>
      <c r="E340" s="216">
        <v>1329.12</v>
      </c>
      <c r="F340" s="216">
        <v>-129.12</v>
      </c>
      <c r="G340" s="196">
        <f t="shared" si="20"/>
        <v>1.1075999999999999</v>
      </c>
      <c r="H340" s="216">
        <v>1200</v>
      </c>
      <c r="I340" s="247">
        <f t="shared" si="21"/>
        <v>0</v>
      </c>
      <c r="J340" s="151" t="s">
        <v>1092</v>
      </c>
    </row>
    <row r="341" spans="1:10" x14ac:dyDescent="0.25">
      <c r="A341" s="2" t="s">
        <v>379</v>
      </c>
      <c r="B341" s="2" t="s">
        <v>136</v>
      </c>
      <c r="C341" s="181">
        <v>305</v>
      </c>
      <c r="D341" s="181">
        <v>500</v>
      </c>
      <c r="E341" s="181">
        <v>442.5</v>
      </c>
      <c r="F341" s="181">
        <v>57.5</v>
      </c>
      <c r="G341" s="194">
        <f t="shared" si="20"/>
        <v>0.88500000000000001</v>
      </c>
      <c r="H341" s="190">
        <v>500</v>
      </c>
      <c r="I341" s="243">
        <f t="shared" si="21"/>
        <v>0</v>
      </c>
      <c r="J341" t="s">
        <v>1093</v>
      </c>
    </row>
    <row r="342" spans="1:10" s="151" customFormat="1" x14ac:dyDescent="0.25">
      <c r="A342" s="162" t="s">
        <v>380</v>
      </c>
      <c r="B342" s="162" t="s">
        <v>234</v>
      </c>
      <c r="C342" s="216">
        <v>3545</v>
      </c>
      <c r="D342" s="216">
        <v>4120</v>
      </c>
      <c r="E342" s="216">
        <v>4279.1000000000004</v>
      </c>
      <c r="F342" s="216">
        <v>-159.1</v>
      </c>
      <c r="G342" s="196">
        <f t="shared" si="20"/>
        <v>1.038616504854369</v>
      </c>
      <c r="H342" s="216">
        <v>4120</v>
      </c>
      <c r="I342" s="247">
        <f t="shared" si="21"/>
        <v>0</v>
      </c>
      <c r="J342" s="151" t="s">
        <v>1094</v>
      </c>
    </row>
    <row r="343" spans="1:10" x14ac:dyDescent="0.25">
      <c r="A343" s="2" t="s">
        <v>381</v>
      </c>
      <c r="B343" s="2" t="s">
        <v>236</v>
      </c>
      <c r="C343" s="181">
        <v>9508.2900000000009</v>
      </c>
      <c r="D343" s="181">
        <v>7800</v>
      </c>
      <c r="E343" s="181">
        <v>7719.35</v>
      </c>
      <c r="F343" s="181">
        <v>80.650000000000006</v>
      </c>
      <c r="G343" s="194">
        <f t="shared" si="20"/>
        <v>0.98966025641025646</v>
      </c>
      <c r="H343" s="190">
        <v>7800</v>
      </c>
      <c r="I343" s="243">
        <f t="shared" si="21"/>
        <v>0</v>
      </c>
      <c r="J343" t="s">
        <v>1095</v>
      </c>
    </row>
    <row r="344" spans="1:10" s="151" customFormat="1" x14ac:dyDescent="0.25">
      <c r="A344" s="162" t="s">
        <v>382</v>
      </c>
      <c r="B344" s="162" t="s">
        <v>238</v>
      </c>
      <c r="C344" s="216">
        <v>1404.64</v>
      </c>
      <c r="D344" s="216">
        <v>2000</v>
      </c>
      <c r="E344" s="216">
        <v>1490.35</v>
      </c>
      <c r="F344" s="216">
        <v>509.65</v>
      </c>
      <c r="G344" s="196">
        <f t="shared" si="20"/>
        <v>0.74517499999999992</v>
      </c>
      <c r="H344" s="216">
        <v>2000</v>
      </c>
      <c r="I344" s="247">
        <f t="shared" si="21"/>
        <v>0</v>
      </c>
      <c r="J344" s="151" t="s">
        <v>1096</v>
      </c>
    </row>
    <row r="345" spans="1:10" x14ac:dyDescent="0.25">
      <c r="A345" s="2" t="s">
        <v>383</v>
      </c>
      <c r="B345" s="2" t="s">
        <v>170</v>
      </c>
      <c r="C345" s="181">
        <v>400</v>
      </c>
      <c r="D345" s="181">
        <v>500</v>
      </c>
      <c r="E345" s="181">
        <v>189.99</v>
      </c>
      <c r="F345" s="181">
        <v>310.01</v>
      </c>
      <c r="G345" s="194">
        <f t="shared" si="20"/>
        <v>0.37998000000000004</v>
      </c>
      <c r="H345" s="190">
        <v>500</v>
      </c>
      <c r="I345" s="243">
        <f t="shared" si="21"/>
        <v>0</v>
      </c>
      <c r="J345" t="s">
        <v>1097</v>
      </c>
    </row>
    <row r="346" spans="1:10" s="151" customFormat="1" x14ac:dyDescent="0.25">
      <c r="A346" s="162" t="s">
        <v>384</v>
      </c>
      <c r="B346" s="162" t="s">
        <v>240</v>
      </c>
      <c r="C346" s="216">
        <v>166.68</v>
      </c>
      <c r="D346" s="216">
        <v>500</v>
      </c>
      <c r="E346" s="216">
        <v>2023.2</v>
      </c>
      <c r="F346" s="216">
        <v>-1523.2</v>
      </c>
      <c r="G346" s="196">
        <f t="shared" si="20"/>
        <v>4.0464000000000002</v>
      </c>
      <c r="H346" s="216">
        <v>500</v>
      </c>
      <c r="I346" s="247">
        <f t="shared" si="21"/>
        <v>0</v>
      </c>
      <c r="J346" s="151" t="s">
        <v>1098</v>
      </c>
    </row>
    <row r="347" spans="1:10" x14ac:dyDescent="0.25">
      <c r="A347" s="2" t="s">
        <v>385</v>
      </c>
      <c r="B347" s="2" t="s">
        <v>305</v>
      </c>
      <c r="C347" s="181">
        <v>3253.53</v>
      </c>
      <c r="D347" s="181">
        <v>9000</v>
      </c>
      <c r="E347" s="181">
        <v>3777.01</v>
      </c>
      <c r="F347" s="181">
        <v>5222.99</v>
      </c>
      <c r="G347" s="194">
        <f t="shared" si="20"/>
        <v>0.41966777777777781</v>
      </c>
      <c r="H347" s="190">
        <v>9000</v>
      </c>
      <c r="I347" s="243">
        <f t="shared" si="21"/>
        <v>0</v>
      </c>
      <c r="J347" t="s">
        <v>1099</v>
      </c>
    </row>
    <row r="348" spans="1:10" s="151" customFormat="1" x14ac:dyDescent="0.25">
      <c r="A348" s="162" t="s">
        <v>386</v>
      </c>
      <c r="B348" s="162" t="s">
        <v>347</v>
      </c>
      <c r="C348" s="216">
        <v>22.15</v>
      </c>
      <c r="D348" s="216">
        <v>200</v>
      </c>
      <c r="E348" s="216">
        <v>0</v>
      </c>
      <c r="F348" s="216">
        <v>200</v>
      </c>
      <c r="G348" s="196">
        <f t="shared" si="20"/>
        <v>0</v>
      </c>
      <c r="H348" s="216">
        <v>200</v>
      </c>
      <c r="I348" s="247">
        <f t="shared" si="21"/>
        <v>0</v>
      </c>
      <c r="J348" s="151" t="s">
        <v>1100</v>
      </c>
    </row>
    <row r="349" spans="1:10" x14ac:dyDescent="0.25">
      <c r="A349" s="2" t="s">
        <v>387</v>
      </c>
      <c r="B349" s="2" t="s">
        <v>349</v>
      </c>
      <c r="C349" s="181">
        <v>1660.92</v>
      </c>
      <c r="D349" s="181">
        <v>4000</v>
      </c>
      <c r="E349" s="181">
        <v>2302.33</v>
      </c>
      <c r="F349" s="181">
        <v>1697.67</v>
      </c>
      <c r="G349" s="194">
        <f t="shared" si="20"/>
        <v>0.5755825</v>
      </c>
      <c r="H349" s="190">
        <v>4000</v>
      </c>
      <c r="I349" s="243">
        <f t="shared" si="21"/>
        <v>0</v>
      </c>
      <c r="J349" t="s">
        <v>1101</v>
      </c>
    </row>
    <row r="350" spans="1:10" s="151" customFormat="1" x14ac:dyDescent="0.25">
      <c r="A350" s="162" t="s">
        <v>388</v>
      </c>
      <c r="B350" s="162" t="s">
        <v>226</v>
      </c>
      <c r="C350" s="216">
        <v>659</v>
      </c>
      <c r="D350" s="216">
        <v>1000</v>
      </c>
      <c r="E350" s="216">
        <v>850</v>
      </c>
      <c r="F350" s="216">
        <v>150</v>
      </c>
      <c r="G350" s="196">
        <f t="shared" si="20"/>
        <v>0.85</v>
      </c>
      <c r="H350" s="216">
        <v>1000</v>
      </c>
      <c r="I350" s="247">
        <f t="shared" si="21"/>
        <v>0</v>
      </c>
      <c r="J350" s="151" t="s">
        <v>1102</v>
      </c>
    </row>
    <row r="351" spans="1:10" x14ac:dyDescent="0.25">
      <c r="A351" s="2" t="s">
        <v>389</v>
      </c>
      <c r="B351" s="2" t="s">
        <v>144</v>
      </c>
      <c r="C351" s="181">
        <v>22.91</v>
      </c>
      <c r="D351" s="181">
        <v>700</v>
      </c>
      <c r="E351" s="181">
        <v>1053.97</v>
      </c>
      <c r="F351" s="181">
        <v>-353.97</v>
      </c>
      <c r="G351" s="194">
        <f t="shared" si="20"/>
        <v>1.5056714285714285</v>
      </c>
      <c r="H351" s="190">
        <v>700</v>
      </c>
      <c r="I351" s="243">
        <f t="shared" si="21"/>
        <v>0</v>
      </c>
      <c r="J351" t="s">
        <v>1103</v>
      </c>
    </row>
    <row r="352" spans="1:10" s="151" customFormat="1" x14ac:dyDescent="0.25">
      <c r="A352" s="162" t="s">
        <v>390</v>
      </c>
      <c r="B352" s="162" t="s">
        <v>355</v>
      </c>
      <c r="C352" s="216">
        <v>2000</v>
      </c>
      <c r="D352" s="216">
        <v>2000</v>
      </c>
      <c r="E352" s="216">
        <v>2000</v>
      </c>
      <c r="F352" s="216">
        <v>0</v>
      </c>
      <c r="G352" s="196">
        <f t="shared" si="20"/>
        <v>1</v>
      </c>
      <c r="H352" s="216">
        <v>2000</v>
      </c>
      <c r="I352" s="247">
        <f t="shared" si="21"/>
        <v>0</v>
      </c>
      <c r="J352" s="151" t="s">
        <v>1104</v>
      </c>
    </row>
    <row r="353" spans="1:10" ht="15.75" thickBot="1" x14ac:dyDescent="0.3">
      <c r="A353" s="5" t="s">
        <v>391</v>
      </c>
      <c r="B353" s="5" t="s">
        <v>189</v>
      </c>
      <c r="C353" s="205">
        <v>4000</v>
      </c>
      <c r="D353" s="205">
        <v>4000</v>
      </c>
      <c r="E353" s="205">
        <v>4000</v>
      </c>
      <c r="F353" s="205">
        <v>0</v>
      </c>
      <c r="G353" s="206">
        <f t="shared" si="20"/>
        <v>1</v>
      </c>
      <c r="H353" s="207">
        <v>4000</v>
      </c>
      <c r="I353" s="244">
        <f t="shared" si="21"/>
        <v>0</v>
      </c>
      <c r="J353" t="s">
        <v>1105</v>
      </c>
    </row>
    <row r="354" spans="1:10" s="171" customFormat="1" ht="15.75" thickTop="1" x14ac:dyDescent="0.25">
      <c r="A354" s="172" t="s">
        <v>392</v>
      </c>
      <c r="B354" s="173"/>
      <c r="C354" s="208">
        <v>96535.23</v>
      </c>
      <c r="D354" s="208">
        <v>111320</v>
      </c>
      <c r="E354" s="208">
        <v>64787.93</v>
      </c>
      <c r="F354" s="208">
        <v>46532.07</v>
      </c>
      <c r="G354" s="219">
        <f t="shared" si="20"/>
        <v>0.58199721523535752</v>
      </c>
      <c r="H354" s="208">
        <v>111320</v>
      </c>
      <c r="I354" s="250">
        <f t="shared" si="21"/>
        <v>0</v>
      </c>
      <c r="J354" s="171" t="s">
        <v>1106</v>
      </c>
    </row>
    <row r="355" spans="1:10" x14ac:dyDescent="0.25">
      <c r="A355" s="1"/>
      <c r="B355" s="1"/>
      <c r="F355" s="211"/>
      <c r="G355" s="203" t="s">
        <v>21</v>
      </c>
      <c r="H355" s="221"/>
      <c r="I355" s="251" t="s">
        <v>21</v>
      </c>
    </row>
    <row r="356" spans="1:10" s="8" customFormat="1" x14ac:dyDescent="0.25">
      <c r="C356" s="210"/>
      <c r="D356" s="210"/>
      <c r="E356" s="210"/>
      <c r="F356" s="211"/>
      <c r="G356" s="203"/>
      <c r="H356" s="221"/>
      <c r="I356" s="251"/>
    </row>
    <row r="357" spans="1:10" s="8" customFormat="1" x14ac:dyDescent="0.25">
      <c r="C357" s="210"/>
      <c r="D357" s="210"/>
      <c r="E357" s="210"/>
      <c r="F357" s="211"/>
      <c r="G357" s="203"/>
      <c r="H357" s="221"/>
      <c r="I357" s="251"/>
    </row>
    <row r="358" spans="1:10" s="8" customFormat="1" x14ac:dyDescent="0.25">
      <c r="C358" s="210"/>
      <c r="D358" s="210"/>
      <c r="E358" s="210"/>
      <c r="F358" s="211"/>
      <c r="G358" s="203"/>
      <c r="H358" s="221"/>
      <c r="I358" s="251"/>
    </row>
    <row r="359" spans="1:10" s="8" customFormat="1" x14ac:dyDescent="0.25">
      <c r="C359" s="210"/>
      <c r="D359" s="210"/>
      <c r="E359" s="210"/>
      <c r="F359" s="211"/>
      <c r="G359" s="203"/>
      <c r="H359" s="221"/>
      <c r="I359" s="251"/>
    </row>
    <row r="360" spans="1:10" s="8" customFormat="1" x14ac:dyDescent="0.25">
      <c r="C360" s="210"/>
      <c r="D360" s="210"/>
      <c r="E360" s="210"/>
      <c r="F360" s="211"/>
      <c r="G360" s="203"/>
      <c r="H360" s="221"/>
      <c r="I360" s="251"/>
    </row>
    <row r="361" spans="1:10" s="8" customFormat="1" x14ac:dyDescent="0.25">
      <c r="A361" s="269" t="s">
        <v>0</v>
      </c>
      <c r="B361" s="269"/>
      <c r="C361" s="269"/>
      <c r="D361" s="269"/>
      <c r="E361" s="269"/>
      <c r="F361" s="269"/>
      <c r="G361" s="269"/>
      <c r="H361" s="269"/>
      <c r="I361" s="269"/>
    </row>
    <row r="362" spans="1:10" s="8" customFormat="1" x14ac:dyDescent="0.25">
      <c r="A362" s="269" t="s">
        <v>1</v>
      </c>
      <c r="B362" s="269"/>
      <c r="C362" s="269"/>
      <c r="D362" s="269"/>
      <c r="E362" s="269"/>
      <c r="F362" s="269"/>
      <c r="G362" s="269"/>
      <c r="H362" s="269"/>
      <c r="I362" s="269"/>
    </row>
    <row r="363" spans="1:10" s="8" customFormat="1" x14ac:dyDescent="0.25">
      <c r="A363" s="268" t="s">
        <v>2</v>
      </c>
      <c r="B363" s="268"/>
      <c r="C363" s="268"/>
      <c r="D363" s="268"/>
      <c r="E363" s="268"/>
      <c r="F363" s="268"/>
      <c r="G363" s="268"/>
      <c r="H363" s="268"/>
      <c r="I363" s="268"/>
    </row>
    <row r="364" spans="1:10" s="8" customFormat="1" x14ac:dyDescent="0.25">
      <c r="A364" s="41"/>
      <c r="B364" s="41"/>
      <c r="C364" s="183"/>
      <c r="D364" s="183"/>
      <c r="E364" s="183"/>
      <c r="F364" s="183"/>
      <c r="G364" s="183"/>
      <c r="H364" s="183"/>
      <c r="I364" s="153"/>
    </row>
    <row r="365" spans="1:10" s="8" customFormat="1" x14ac:dyDescent="0.25">
      <c r="A365" s="9" t="s">
        <v>3</v>
      </c>
      <c r="B365" s="9" t="s">
        <v>3</v>
      </c>
      <c r="C365" s="181" t="s">
        <v>3</v>
      </c>
      <c r="D365" s="181"/>
      <c r="E365" s="181" t="s">
        <v>3</v>
      </c>
      <c r="F365" s="181"/>
      <c r="G365" s="181"/>
      <c r="H365" s="181" t="s">
        <v>3</v>
      </c>
      <c r="I365" s="13" t="s">
        <v>3</v>
      </c>
    </row>
    <row r="366" spans="1:10" s="8" customFormat="1" x14ac:dyDescent="0.25">
      <c r="A366" s="21" t="s">
        <v>3</v>
      </c>
      <c r="B366" s="21" t="s">
        <v>3</v>
      </c>
      <c r="C366" s="183" t="s">
        <v>4</v>
      </c>
      <c r="D366" s="183" t="s">
        <v>5</v>
      </c>
      <c r="E366" s="183" t="s">
        <v>6</v>
      </c>
      <c r="F366" s="183" t="s">
        <v>7</v>
      </c>
      <c r="G366" s="184" t="s">
        <v>836</v>
      </c>
      <c r="H366" s="185" t="s">
        <v>9</v>
      </c>
      <c r="I366" s="52" t="s">
        <v>10</v>
      </c>
    </row>
    <row r="367" spans="1:10" s="8" customFormat="1" x14ac:dyDescent="0.25">
      <c r="A367" s="42" t="s">
        <v>11</v>
      </c>
      <c r="B367" s="42" t="s">
        <v>12</v>
      </c>
      <c r="C367" s="186" t="s">
        <v>13</v>
      </c>
      <c r="D367" s="186" t="s">
        <v>14</v>
      </c>
      <c r="E367" s="186" t="s">
        <v>15</v>
      </c>
      <c r="F367" s="186" t="s">
        <v>16</v>
      </c>
      <c r="G367" s="187" t="s">
        <v>17</v>
      </c>
      <c r="H367" s="188" t="s">
        <v>18</v>
      </c>
      <c r="I367" s="53" t="s">
        <v>19</v>
      </c>
    </row>
    <row r="368" spans="1:10" s="176" customFormat="1" x14ac:dyDescent="0.25">
      <c r="A368" s="174" t="s">
        <v>393</v>
      </c>
      <c r="B368" s="175"/>
      <c r="C368" s="213"/>
      <c r="D368" s="213"/>
      <c r="E368" s="213"/>
      <c r="F368" s="214"/>
      <c r="G368" s="215" t="s">
        <v>21</v>
      </c>
      <c r="H368" s="214"/>
      <c r="I368" s="246" t="s">
        <v>21</v>
      </c>
    </row>
    <row r="369" spans="1:10" x14ac:dyDescent="0.25">
      <c r="A369" s="2" t="s">
        <v>394</v>
      </c>
      <c r="B369" s="2" t="s">
        <v>113</v>
      </c>
      <c r="C369" s="181">
        <v>554.92999999999995</v>
      </c>
      <c r="D369" s="181">
        <v>0</v>
      </c>
      <c r="E369" s="181">
        <v>0</v>
      </c>
      <c r="F369" s="181">
        <v>0</v>
      </c>
      <c r="G369" s="194" t="s">
        <v>879</v>
      </c>
      <c r="H369" s="190">
        <v>0</v>
      </c>
      <c r="I369" s="243" t="s">
        <v>21</v>
      </c>
      <c r="J369" t="s">
        <v>1107</v>
      </c>
    </row>
    <row r="370" spans="1:10" s="151" customFormat="1" x14ac:dyDescent="0.25">
      <c r="A370" s="162" t="s">
        <v>395</v>
      </c>
      <c r="B370" s="162" t="s">
        <v>115</v>
      </c>
      <c r="C370" s="216">
        <v>29355.77</v>
      </c>
      <c r="D370" s="216">
        <v>37760</v>
      </c>
      <c r="E370" s="216">
        <v>31755.77</v>
      </c>
      <c r="F370" s="216">
        <v>6004.23</v>
      </c>
      <c r="G370" s="196">
        <f t="shared" si="20"/>
        <v>0.84098967161016946</v>
      </c>
      <c r="H370" s="216">
        <v>39648</v>
      </c>
      <c r="I370" s="247">
        <f t="shared" si="21"/>
        <v>5.0000000000000044E-2</v>
      </c>
      <c r="J370" s="151" t="s">
        <v>1171</v>
      </c>
    </row>
    <row r="371" spans="1:10" x14ac:dyDescent="0.25">
      <c r="A371" s="2" t="s">
        <v>396</v>
      </c>
      <c r="B371" s="2" t="s">
        <v>117</v>
      </c>
      <c r="C371" s="181">
        <v>2417.75</v>
      </c>
      <c r="D371" s="181">
        <v>3230</v>
      </c>
      <c r="E371" s="181">
        <v>2568.02</v>
      </c>
      <c r="F371" s="181">
        <v>661.98</v>
      </c>
      <c r="G371" s="194">
        <f t="shared" si="20"/>
        <v>0.79505263157894734</v>
      </c>
      <c r="H371" s="190">
        <v>3456</v>
      </c>
      <c r="I371" s="243">
        <f t="shared" si="21"/>
        <v>6.9969040247678027E-2</v>
      </c>
      <c r="J371" t="s">
        <v>1108</v>
      </c>
    </row>
    <row r="372" spans="1:10" s="151" customFormat="1" x14ac:dyDescent="0.25">
      <c r="A372" s="162" t="s">
        <v>397</v>
      </c>
      <c r="B372" s="162" t="s">
        <v>157</v>
      </c>
      <c r="C372" s="216">
        <v>154.43</v>
      </c>
      <c r="D372" s="216">
        <v>300</v>
      </c>
      <c r="E372" s="216">
        <v>0</v>
      </c>
      <c r="F372" s="216">
        <v>300</v>
      </c>
      <c r="G372" s="196">
        <f t="shared" si="20"/>
        <v>0</v>
      </c>
      <c r="H372" s="216">
        <v>300</v>
      </c>
      <c r="I372" s="247">
        <f t="shared" si="21"/>
        <v>0</v>
      </c>
      <c r="J372" s="151" t="s">
        <v>1109</v>
      </c>
    </row>
    <row r="373" spans="1:10" x14ac:dyDescent="0.25">
      <c r="A373" s="2" t="s">
        <v>398</v>
      </c>
      <c r="B373" s="2" t="s">
        <v>119</v>
      </c>
      <c r="C373" s="181">
        <v>0</v>
      </c>
      <c r="D373" s="181">
        <v>300</v>
      </c>
      <c r="E373" s="181">
        <v>0</v>
      </c>
      <c r="F373" s="181">
        <v>300</v>
      </c>
      <c r="G373" s="194">
        <f t="shared" si="20"/>
        <v>0</v>
      </c>
      <c r="H373" s="190">
        <v>300</v>
      </c>
      <c r="I373" s="243">
        <f t="shared" si="21"/>
        <v>0</v>
      </c>
      <c r="J373" t="s">
        <v>1110</v>
      </c>
    </row>
    <row r="374" spans="1:10" s="151" customFormat="1" x14ac:dyDescent="0.25">
      <c r="A374" s="162" t="s">
        <v>399</v>
      </c>
      <c r="B374" s="162" t="s">
        <v>123</v>
      </c>
      <c r="C374" s="216">
        <v>50</v>
      </c>
      <c r="D374" s="216">
        <v>25000</v>
      </c>
      <c r="E374" s="216">
        <v>0</v>
      </c>
      <c r="F374" s="216">
        <v>25000</v>
      </c>
      <c r="G374" s="196">
        <f t="shared" si="20"/>
        <v>0</v>
      </c>
      <c r="H374" s="216">
        <v>25000</v>
      </c>
      <c r="I374" s="247">
        <f t="shared" si="21"/>
        <v>0</v>
      </c>
      <c r="J374" s="151" t="s">
        <v>1111</v>
      </c>
    </row>
    <row r="375" spans="1:10" x14ac:dyDescent="0.25">
      <c r="A375" s="2" t="s">
        <v>400</v>
      </c>
      <c r="B375" s="2" t="s">
        <v>125</v>
      </c>
      <c r="C375" s="181">
        <v>0</v>
      </c>
      <c r="D375" s="181">
        <v>500</v>
      </c>
      <c r="E375" s="181">
        <v>0</v>
      </c>
      <c r="F375" s="181">
        <v>500</v>
      </c>
      <c r="G375" s="194">
        <f t="shared" si="20"/>
        <v>0</v>
      </c>
      <c r="H375" s="190">
        <v>500</v>
      </c>
      <c r="I375" s="243">
        <f t="shared" si="21"/>
        <v>0</v>
      </c>
      <c r="J375" t="s">
        <v>1112</v>
      </c>
    </row>
    <row r="376" spans="1:10" s="151" customFormat="1" x14ac:dyDescent="0.25">
      <c r="A376" s="162" t="s">
        <v>401</v>
      </c>
      <c r="B376" s="162" t="s">
        <v>127</v>
      </c>
      <c r="C376" s="216">
        <v>190</v>
      </c>
      <c r="D376" s="216">
        <v>200</v>
      </c>
      <c r="E376" s="216">
        <v>190</v>
      </c>
      <c r="F376" s="216">
        <v>10</v>
      </c>
      <c r="G376" s="196">
        <f t="shared" si="20"/>
        <v>0.95</v>
      </c>
      <c r="H376" s="216">
        <v>200</v>
      </c>
      <c r="I376" s="247">
        <f t="shared" si="21"/>
        <v>0</v>
      </c>
      <c r="J376" s="151" t="s">
        <v>1113</v>
      </c>
    </row>
    <row r="377" spans="1:10" x14ac:dyDescent="0.25">
      <c r="A377" s="2" t="s">
        <v>402</v>
      </c>
      <c r="B377" s="2" t="s">
        <v>232</v>
      </c>
      <c r="C377" s="181">
        <v>444.23</v>
      </c>
      <c r="D377" s="181">
        <v>700</v>
      </c>
      <c r="E377" s="181">
        <v>880.9</v>
      </c>
      <c r="F377" s="181">
        <v>-180.9</v>
      </c>
      <c r="G377" s="194">
        <f t="shared" si="20"/>
        <v>1.2584285714285715</v>
      </c>
      <c r="H377" s="190">
        <v>700</v>
      </c>
      <c r="I377" s="243">
        <f t="shared" si="21"/>
        <v>0</v>
      </c>
      <c r="J377" t="s">
        <v>1114</v>
      </c>
    </row>
    <row r="378" spans="1:10" s="151" customFormat="1" x14ac:dyDescent="0.25">
      <c r="A378" s="162" t="s">
        <v>403</v>
      </c>
      <c r="B378" s="162" t="s">
        <v>136</v>
      </c>
      <c r="C378" s="216">
        <v>763.09</v>
      </c>
      <c r="D378" s="216">
        <v>1000</v>
      </c>
      <c r="E378" s="216">
        <v>1391.84</v>
      </c>
      <c r="F378" s="216">
        <v>-391.84</v>
      </c>
      <c r="G378" s="196">
        <f t="shared" si="20"/>
        <v>1.39184</v>
      </c>
      <c r="H378" s="216">
        <v>1000</v>
      </c>
      <c r="I378" s="247">
        <f t="shared" si="21"/>
        <v>0</v>
      </c>
      <c r="J378" s="151" t="s">
        <v>1115</v>
      </c>
    </row>
    <row r="379" spans="1:10" x14ac:dyDescent="0.25">
      <c r="A379" s="2" t="s">
        <v>404</v>
      </c>
      <c r="B379" s="2" t="s">
        <v>405</v>
      </c>
      <c r="C379" s="181">
        <v>17776.04</v>
      </c>
      <c r="D379" s="181">
        <v>10000</v>
      </c>
      <c r="E379" s="181">
        <v>210</v>
      </c>
      <c r="F379" s="181">
        <v>9790</v>
      </c>
      <c r="G379" s="194">
        <f t="shared" si="20"/>
        <v>2.1000000000000001E-2</v>
      </c>
      <c r="H379" s="190">
        <v>10000</v>
      </c>
      <c r="I379" s="243">
        <f t="shared" si="21"/>
        <v>0</v>
      </c>
      <c r="J379" t="s">
        <v>1116</v>
      </c>
    </row>
    <row r="380" spans="1:10" s="151" customFormat="1" x14ac:dyDescent="0.25">
      <c r="A380" s="162" t="s">
        <v>406</v>
      </c>
      <c r="B380" s="162" t="s">
        <v>236</v>
      </c>
      <c r="C380" s="216">
        <v>2139.88</v>
      </c>
      <c r="D380" s="216">
        <v>2200</v>
      </c>
      <c r="E380" s="216">
        <v>1952.17</v>
      </c>
      <c r="F380" s="216">
        <v>247.83</v>
      </c>
      <c r="G380" s="196">
        <f t="shared" si="20"/>
        <v>0.88735000000000008</v>
      </c>
      <c r="H380" s="216">
        <v>2200</v>
      </c>
      <c r="I380" s="247">
        <f t="shared" si="21"/>
        <v>0</v>
      </c>
      <c r="J380" s="151" t="s">
        <v>1117</v>
      </c>
    </row>
    <row r="381" spans="1:10" x14ac:dyDescent="0.25">
      <c r="A381" s="2" t="s">
        <v>407</v>
      </c>
      <c r="B381" s="2" t="s">
        <v>240</v>
      </c>
      <c r="C381" s="181">
        <v>650</v>
      </c>
      <c r="D381" s="181">
        <v>700</v>
      </c>
      <c r="E381" s="181">
        <v>0</v>
      </c>
      <c r="F381" s="181">
        <v>700</v>
      </c>
      <c r="G381" s="194">
        <f t="shared" si="20"/>
        <v>0</v>
      </c>
      <c r="H381" s="190">
        <v>700</v>
      </c>
      <c r="I381" s="243">
        <f t="shared" si="21"/>
        <v>0</v>
      </c>
      <c r="J381" t="s">
        <v>1118</v>
      </c>
    </row>
    <row r="382" spans="1:10" s="151" customFormat="1" ht="15.75" thickBot="1" x14ac:dyDescent="0.3">
      <c r="A382" s="163" t="s">
        <v>408</v>
      </c>
      <c r="B382" s="163" t="s">
        <v>347</v>
      </c>
      <c r="C382" s="217">
        <v>312.95</v>
      </c>
      <c r="D382" s="217">
        <v>500</v>
      </c>
      <c r="E382" s="217">
        <v>263.94</v>
      </c>
      <c r="F382" s="217">
        <v>236.06</v>
      </c>
      <c r="G382" s="218">
        <f t="shared" si="20"/>
        <v>0.52788000000000002</v>
      </c>
      <c r="H382" s="217">
        <v>500</v>
      </c>
      <c r="I382" s="248">
        <f t="shared" si="21"/>
        <v>0</v>
      </c>
      <c r="J382" s="151" t="s">
        <v>1119</v>
      </c>
    </row>
    <row r="383" spans="1:10" s="171" customFormat="1" ht="15.75" thickTop="1" x14ac:dyDescent="0.25">
      <c r="A383" s="172" t="s">
        <v>409</v>
      </c>
      <c r="B383" s="173"/>
      <c r="C383" s="208">
        <v>54809.07</v>
      </c>
      <c r="D383" s="208">
        <v>82390</v>
      </c>
      <c r="E383" s="208">
        <v>39212.639999999999</v>
      </c>
      <c r="F383" s="208">
        <v>43177.36</v>
      </c>
      <c r="G383" s="219">
        <f t="shared" si="20"/>
        <v>0.47593931302342518</v>
      </c>
      <c r="H383" s="208">
        <v>82390</v>
      </c>
      <c r="I383" s="245">
        <f t="shared" si="21"/>
        <v>0</v>
      </c>
      <c r="J383" s="171" t="s">
        <v>1120</v>
      </c>
    </row>
    <row r="384" spans="1:10" x14ac:dyDescent="0.25">
      <c r="A384" s="1"/>
      <c r="B384" s="1"/>
      <c r="G384" s="194" t="s">
        <v>21</v>
      </c>
      <c r="H384" s="212"/>
      <c r="I384" s="243" t="s">
        <v>21</v>
      </c>
    </row>
    <row r="385" spans="1:10" s="176" customFormat="1" x14ac:dyDescent="0.25">
      <c r="A385" s="174" t="s">
        <v>410</v>
      </c>
      <c r="B385" s="175"/>
      <c r="C385" s="213"/>
      <c r="D385" s="213"/>
      <c r="E385" s="213"/>
      <c r="F385" s="213"/>
      <c r="G385" s="215" t="s">
        <v>21</v>
      </c>
      <c r="H385" s="214"/>
      <c r="I385" s="246" t="s">
        <v>21</v>
      </c>
    </row>
    <row r="386" spans="1:10" s="151" customFormat="1" x14ac:dyDescent="0.25">
      <c r="A386" s="162" t="s">
        <v>411</v>
      </c>
      <c r="B386" s="162" t="s">
        <v>113</v>
      </c>
      <c r="C386" s="216">
        <v>74430.460000000006</v>
      </c>
      <c r="D386" s="216">
        <v>68290</v>
      </c>
      <c r="E386" s="216">
        <v>39118.550000000003</v>
      </c>
      <c r="F386" s="216">
        <v>29171.45</v>
      </c>
      <c r="G386" s="196">
        <f t="shared" si="20"/>
        <v>0.57282984331527309</v>
      </c>
      <c r="H386" s="216">
        <v>71704</v>
      </c>
      <c r="I386" s="247">
        <f t="shared" si="21"/>
        <v>4.9992678283789616E-2</v>
      </c>
      <c r="J386" s="151" t="s">
        <v>1172</v>
      </c>
    </row>
    <row r="387" spans="1:10" x14ac:dyDescent="0.25">
      <c r="A387" s="2" t="s">
        <v>412</v>
      </c>
      <c r="B387" s="2" t="s">
        <v>176</v>
      </c>
      <c r="C387" s="181">
        <v>5080.76</v>
      </c>
      <c r="D387" s="181">
        <v>6180</v>
      </c>
      <c r="E387" s="181">
        <v>4226.43</v>
      </c>
      <c r="F387" s="181">
        <v>1953.57</v>
      </c>
      <c r="G387" s="194">
        <f t="shared" si="20"/>
        <v>0.68388834951456312</v>
      </c>
      <c r="H387" s="190">
        <v>6489</v>
      </c>
      <c r="I387" s="243">
        <f t="shared" si="21"/>
        <v>5.0000000000000044E-2</v>
      </c>
      <c r="J387" t="s">
        <v>1121</v>
      </c>
    </row>
    <row r="388" spans="1:10" s="151" customFormat="1" x14ac:dyDescent="0.25">
      <c r="A388" s="162" t="s">
        <v>413</v>
      </c>
      <c r="B388" s="162" t="s">
        <v>287</v>
      </c>
      <c r="C388" s="216">
        <v>10371.129999999999</v>
      </c>
      <c r="D388" s="216">
        <v>0</v>
      </c>
      <c r="E388" s="216">
        <v>0</v>
      </c>
      <c r="F388" s="216">
        <v>0</v>
      </c>
      <c r="G388" s="196" t="s">
        <v>879</v>
      </c>
      <c r="H388" s="216">
        <v>0</v>
      </c>
      <c r="I388" s="247" t="s">
        <v>879</v>
      </c>
    </row>
    <row r="389" spans="1:10" x14ac:dyDescent="0.25">
      <c r="A389" s="2" t="s">
        <v>414</v>
      </c>
      <c r="B389" s="2" t="s">
        <v>117</v>
      </c>
      <c r="C389" s="181">
        <v>22965.57</v>
      </c>
      <c r="D389" s="181">
        <v>23288</v>
      </c>
      <c r="E389" s="181">
        <v>-649.58000000000004</v>
      </c>
      <c r="F389" s="181">
        <v>23937.58</v>
      </c>
      <c r="G389" s="194">
        <f t="shared" si="20"/>
        <v>-2.7893335623497082E-2</v>
      </c>
      <c r="H389" s="190">
        <v>24918</v>
      </c>
      <c r="I389" s="243">
        <f t="shared" si="21"/>
        <v>6.999312950875991E-2</v>
      </c>
      <c r="J389" t="s">
        <v>1122</v>
      </c>
    </row>
    <row r="390" spans="1:10" s="151" customFormat="1" x14ac:dyDescent="0.25">
      <c r="A390" s="162" t="s">
        <v>415</v>
      </c>
      <c r="B390" s="162" t="s">
        <v>290</v>
      </c>
      <c r="C390" s="216">
        <v>10831.16</v>
      </c>
      <c r="D390" s="216">
        <v>19000</v>
      </c>
      <c r="E390" s="216">
        <v>21877.86</v>
      </c>
      <c r="F390" s="216">
        <v>-2877.86</v>
      </c>
      <c r="G390" s="196">
        <f t="shared" si="20"/>
        <v>1.1514663157894738</v>
      </c>
      <c r="H390" s="216">
        <v>19000</v>
      </c>
      <c r="I390" s="247">
        <f t="shared" si="21"/>
        <v>0</v>
      </c>
      <c r="J390" s="151" t="s">
        <v>1123</v>
      </c>
    </row>
    <row r="391" spans="1:10" x14ac:dyDescent="0.25">
      <c r="A391" s="2" t="s">
        <v>416</v>
      </c>
      <c r="B391" s="2" t="s">
        <v>162</v>
      </c>
      <c r="C391" s="181">
        <v>6438.97</v>
      </c>
      <c r="D391" s="181">
        <v>6000</v>
      </c>
      <c r="E391" s="181">
        <v>1563.73</v>
      </c>
      <c r="F391" s="181">
        <v>4436.2700000000004</v>
      </c>
      <c r="G391" s="194">
        <f t="shared" si="20"/>
        <v>0.2606216666666667</v>
      </c>
      <c r="H391" s="190">
        <v>6000</v>
      </c>
      <c r="I391" s="243">
        <f t="shared" si="21"/>
        <v>0</v>
      </c>
      <c r="J391" t="s">
        <v>1124</v>
      </c>
    </row>
    <row r="392" spans="1:10" s="151" customFormat="1" x14ac:dyDescent="0.25">
      <c r="A392" s="162" t="s">
        <v>417</v>
      </c>
      <c r="B392" s="162" t="s">
        <v>293</v>
      </c>
      <c r="C392" s="216">
        <v>2479.37</v>
      </c>
      <c r="D392" s="216">
        <v>2700</v>
      </c>
      <c r="E392" s="216">
        <v>3049</v>
      </c>
      <c r="F392" s="216">
        <v>-349</v>
      </c>
      <c r="G392" s="196">
        <f t="shared" ref="G392:G442" si="22">+E392/D392</f>
        <v>1.1292592592592592</v>
      </c>
      <c r="H392" s="216">
        <v>2700</v>
      </c>
      <c r="I392" s="247">
        <f t="shared" ref="I392:I444" si="23">+H392/D392-1</f>
        <v>0</v>
      </c>
      <c r="J392" s="151" t="s">
        <v>1125</v>
      </c>
    </row>
    <row r="393" spans="1:10" x14ac:dyDescent="0.25">
      <c r="A393" s="2" t="s">
        <v>418</v>
      </c>
      <c r="B393" s="2" t="s">
        <v>123</v>
      </c>
      <c r="C393" s="181">
        <v>262.26</v>
      </c>
      <c r="D393" s="181">
        <v>15000</v>
      </c>
      <c r="E393" s="181">
        <v>21050</v>
      </c>
      <c r="F393" s="181">
        <v>-6050</v>
      </c>
      <c r="G393" s="194">
        <f t="shared" si="22"/>
        <v>1.4033333333333333</v>
      </c>
      <c r="H393" s="190">
        <v>15000</v>
      </c>
      <c r="I393" s="243">
        <f t="shared" si="23"/>
        <v>0</v>
      </c>
      <c r="J393" t="s">
        <v>1126</v>
      </c>
    </row>
    <row r="394" spans="1:10" s="151" customFormat="1" x14ac:dyDescent="0.25">
      <c r="A394" s="162" t="s">
        <v>419</v>
      </c>
      <c r="B394" s="162" t="s">
        <v>232</v>
      </c>
      <c r="C394" s="216">
        <v>2492.5</v>
      </c>
      <c r="D394" s="216">
        <v>3200</v>
      </c>
      <c r="E394" s="216">
        <v>2163.2399999999998</v>
      </c>
      <c r="F394" s="216">
        <v>1036.76</v>
      </c>
      <c r="G394" s="196">
        <f t="shared" si="22"/>
        <v>0.67601249999999991</v>
      </c>
      <c r="H394" s="216">
        <v>3200</v>
      </c>
      <c r="I394" s="247">
        <f t="shared" si="23"/>
        <v>0</v>
      </c>
      <c r="J394" s="151" t="s">
        <v>1127</v>
      </c>
    </row>
    <row r="395" spans="1:10" x14ac:dyDescent="0.25">
      <c r="A395" s="2" t="s">
        <v>420</v>
      </c>
      <c r="B395" s="2" t="s">
        <v>136</v>
      </c>
      <c r="C395" s="181">
        <v>137.31</v>
      </c>
      <c r="D395" s="181">
        <v>1545</v>
      </c>
      <c r="E395" s="181">
        <v>60.66</v>
      </c>
      <c r="F395" s="181">
        <v>1484.34</v>
      </c>
      <c r="G395" s="194">
        <f t="shared" si="22"/>
        <v>3.9262135922330098E-2</v>
      </c>
      <c r="H395" s="190">
        <v>1545</v>
      </c>
      <c r="I395" s="243">
        <f t="shared" si="23"/>
        <v>0</v>
      </c>
      <c r="J395" t="s">
        <v>1128</v>
      </c>
    </row>
    <row r="396" spans="1:10" s="151" customFormat="1" x14ac:dyDescent="0.25">
      <c r="A396" s="162" t="s">
        <v>421</v>
      </c>
      <c r="B396" s="162" t="s">
        <v>234</v>
      </c>
      <c r="C396" s="216">
        <v>11965</v>
      </c>
      <c r="D396" s="216">
        <v>13183</v>
      </c>
      <c r="E396" s="216">
        <v>12479.58</v>
      </c>
      <c r="F396" s="216">
        <v>703.42</v>
      </c>
      <c r="G396" s="196">
        <f t="shared" si="22"/>
        <v>0.9466418872790715</v>
      </c>
      <c r="H396" s="216">
        <v>13183</v>
      </c>
      <c r="I396" s="247">
        <f t="shared" si="23"/>
        <v>0</v>
      </c>
      <c r="J396" s="151" t="s">
        <v>1129</v>
      </c>
    </row>
    <row r="397" spans="1:10" x14ac:dyDescent="0.25">
      <c r="A397" s="2" t="s">
        <v>422</v>
      </c>
      <c r="B397" s="2" t="s">
        <v>236</v>
      </c>
      <c r="C397" s="181">
        <v>39362.33</v>
      </c>
      <c r="D397" s="181">
        <v>34000</v>
      </c>
      <c r="E397" s="181">
        <v>20418.97</v>
      </c>
      <c r="F397" s="181">
        <v>13581.03</v>
      </c>
      <c r="G397" s="194">
        <f t="shared" si="22"/>
        <v>0.60055794117647066</v>
      </c>
      <c r="H397" s="190">
        <v>34000</v>
      </c>
      <c r="I397" s="243">
        <f t="shared" si="23"/>
        <v>0</v>
      </c>
      <c r="J397" t="s">
        <v>1130</v>
      </c>
    </row>
    <row r="398" spans="1:10" s="151" customFormat="1" x14ac:dyDescent="0.25">
      <c r="A398" s="162" t="s">
        <v>423</v>
      </c>
      <c r="B398" s="162" t="s">
        <v>424</v>
      </c>
      <c r="C398" s="216">
        <v>36452.129999999997</v>
      </c>
      <c r="D398" s="216">
        <v>48000</v>
      </c>
      <c r="E398" s="216">
        <v>27059.67</v>
      </c>
      <c r="F398" s="216">
        <v>20940.330000000002</v>
      </c>
      <c r="G398" s="196">
        <f t="shared" si="22"/>
        <v>0.56374312500000001</v>
      </c>
      <c r="H398" s="216">
        <v>48000</v>
      </c>
      <c r="I398" s="247">
        <f t="shared" si="23"/>
        <v>0</v>
      </c>
      <c r="J398" s="151" t="s">
        <v>1131</v>
      </c>
    </row>
    <row r="399" spans="1:10" x14ac:dyDescent="0.25">
      <c r="A399" s="2" t="s">
        <v>425</v>
      </c>
      <c r="B399" s="2" t="s">
        <v>238</v>
      </c>
      <c r="C399" s="181">
        <v>7479.01</v>
      </c>
      <c r="D399" s="181">
        <v>15000</v>
      </c>
      <c r="E399" s="181">
        <v>12367.53</v>
      </c>
      <c r="F399" s="181">
        <v>2632.47</v>
      </c>
      <c r="G399" s="194">
        <f t="shared" si="22"/>
        <v>0.82450200000000007</v>
      </c>
      <c r="H399" s="190">
        <v>15000</v>
      </c>
      <c r="I399" s="243">
        <f t="shared" si="23"/>
        <v>0</v>
      </c>
      <c r="J399" t="s">
        <v>1132</v>
      </c>
    </row>
    <row r="400" spans="1:10" s="151" customFormat="1" x14ac:dyDescent="0.25">
      <c r="A400" s="162" t="s">
        <v>426</v>
      </c>
      <c r="B400" s="162" t="s">
        <v>301</v>
      </c>
      <c r="C400" s="216">
        <v>235.29</v>
      </c>
      <c r="D400" s="216">
        <v>5150</v>
      </c>
      <c r="E400" s="216">
        <v>12975.32</v>
      </c>
      <c r="F400" s="216">
        <v>-7825.32</v>
      </c>
      <c r="G400" s="196">
        <f t="shared" si="22"/>
        <v>2.5194796116504854</v>
      </c>
      <c r="H400" s="216">
        <v>5150</v>
      </c>
      <c r="I400" s="247">
        <f t="shared" si="23"/>
        <v>0</v>
      </c>
      <c r="J400" s="151" t="s">
        <v>1133</v>
      </c>
    </row>
    <row r="401" spans="1:10" x14ac:dyDescent="0.25">
      <c r="A401" s="2" t="s">
        <v>427</v>
      </c>
      <c r="B401" s="2" t="s">
        <v>170</v>
      </c>
      <c r="C401" s="181">
        <v>28317.31</v>
      </c>
      <c r="D401" s="181">
        <v>30000</v>
      </c>
      <c r="E401" s="181">
        <v>32975.94</v>
      </c>
      <c r="F401" s="181">
        <v>-2975.94</v>
      </c>
      <c r="G401" s="194">
        <f t="shared" si="22"/>
        <v>1.0991980000000001</v>
      </c>
      <c r="H401" s="190">
        <v>30000</v>
      </c>
      <c r="I401" s="243">
        <f t="shared" si="23"/>
        <v>0</v>
      </c>
      <c r="J401" t="s">
        <v>1134</v>
      </c>
    </row>
    <row r="402" spans="1:10" s="151" customFormat="1" x14ac:dyDescent="0.25">
      <c r="A402" s="162" t="s">
        <v>428</v>
      </c>
      <c r="B402" s="162" t="s">
        <v>305</v>
      </c>
      <c r="C402" s="216">
        <v>23104.17</v>
      </c>
      <c r="D402" s="216">
        <v>26000</v>
      </c>
      <c r="E402" s="216">
        <v>32962.74</v>
      </c>
      <c r="F402" s="216">
        <v>-6962.74</v>
      </c>
      <c r="G402" s="196">
        <f t="shared" si="22"/>
        <v>1.2677976923076921</v>
      </c>
      <c r="H402" s="216">
        <v>26000</v>
      </c>
      <c r="I402" s="247">
        <f t="shared" si="23"/>
        <v>0</v>
      </c>
      <c r="J402" s="151" t="s">
        <v>1135</v>
      </c>
    </row>
    <row r="403" spans="1:10" x14ac:dyDescent="0.25">
      <c r="A403" s="2" t="s">
        <v>429</v>
      </c>
      <c r="B403" s="2" t="s">
        <v>430</v>
      </c>
      <c r="C403" s="181">
        <v>0</v>
      </c>
      <c r="D403" s="181">
        <v>25000</v>
      </c>
      <c r="E403" s="181">
        <v>85376.3</v>
      </c>
      <c r="F403" s="181">
        <v>-60376.3</v>
      </c>
      <c r="G403" s="194">
        <f t="shared" si="22"/>
        <v>3.4150520000000002</v>
      </c>
      <c r="H403" s="190">
        <v>25000</v>
      </c>
      <c r="I403" s="243">
        <f t="shared" si="23"/>
        <v>0</v>
      </c>
      <c r="J403" t="s">
        <v>1136</v>
      </c>
    </row>
    <row r="404" spans="1:10" s="151" customFormat="1" x14ac:dyDescent="0.25">
      <c r="A404" s="162" t="s">
        <v>431</v>
      </c>
      <c r="B404" s="162" t="s">
        <v>432</v>
      </c>
      <c r="C404" s="216">
        <v>6590.29</v>
      </c>
      <c r="D404" s="216">
        <v>10300</v>
      </c>
      <c r="E404" s="216">
        <v>3269.27</v>
      </c>
      <c r="F404" s="216">
        <v>7030.73</v>
      </c>
      <c r="G404" s="196">
        <f t="shared" si="22"/>
        <v>0.31740485436893201</v>
      </c>
      <c r="H404" s="216">
        <v>10300</v>
      </c>
      <c r="I404" s="247">
        <f t="shared" si="23"/>
        <v>0</v>
      </c>
      <c r="J404" s="151" t="s">
        <v>1137</v>
      </c>
    </row>
    <row r="405" spans="1:10" x14ac:dyDescent="0.25">
      <c r="A405" s="2" t="s">
        <v>433</v>
      </c>
      <c r="B405" s="2" t="s">
        <v>226</v>
      </c>
      <c r="C405" s="181">
        <v>2141.92</v>
      </c>
      <c r="D405" s="181">
        <v>3605</v>
      </c>
      <c r="E405" s="181">
        <v>475.36</v>
      </c>
      <c r="F405" s="181">
        <v>3129.64</v>
      </c>
      <c r="G405" s="194">
        <f t="shared" si="22"/>
        <v>0.1318613037447989</v>
      </c>
      <c r="H405" s="190">
        <v>3605</v>
      </c>
      <c r="I405" s="243">
        <f t="shared" si="23"/>
        <v>0</v>
      </c>
      <c r="J405" t="s">
        <v>1138</v>
      </c>
    </row>
    <row r="406" spans="1:10" s="151" customFormat="1" x14ac:dyDescent="0.25">
      <c r="A406" s="162" t="s">
        <v>434</v>
      </c>
      <c r="B406" s="162" t="s">
        <v>144</v>
      </c>
      <c r="C406" s="216">
        <v>289.70999999999998</v>
      </c>
      <c r="D406" s="216">
        <v>3000</v>
      </c>
      <c r="E406" s="216">
        <v>1968.19</v>
      </c>
      <c r="F406" s="216">
        <v>1031.81</v>
      </c>
      <c r="G406" s="196">
        <f t="shared" si="22"/>
        <v>0.65606333333333333</v>
      </c>
      <c r="H406" s="216">
        <v>3000</v>
      </c>
      <c r="I406" s="247">
        <f t="shared" si="23"/>
        <v>0</v>
      </c>
      <c r="J406" s="151" t="s">
        <v>1139</v>
      </c>
    </row>
    <row r="407" spans="1:10" x14ac:dyDescent="0.25">
      <c r="A407" s="2" t="s">
        <v>435</v>
      </c>
      <c r="B407" s="2" t="s">
        <v>436</v>
      </c>
      <c r="C407" s="181">
        <v>3602.84</v>
      </c>
      <c r="D407" s="181">
        <v>3711</v>
      </c>
      <c r="E407" s="181">
        <v>3132.51</v>
      </c>
      <c r="F407" s="181">
        <v>578.49</v>
      </c>
      <c r="G407" s="194">
        <f t="shared" si="22"/>
        <v>0.84411479385610355</v>
      </c>
      <c r="H407" s="190">
        <v>3711</v>
      </c>
      <c r="I407" s="243">
        <f t="shared" si="23"/>
        <v>0</v>
      </c>
      <c r="J407" t="s">
        <v>1140</v>
      </c>
    </row>
    <row r="408" spans="1:10" s="151" customFormat="1" x14ac:dyDescent="0.25">
      <c r="A408" s="162" t="s">
        <v>437</v>
      </c>
      <c r="B408" s="162" t="s">
        <v>189</v>
      </c>
      <c r="C408" s="216">
        <v>0</v>
      </c>
      <c r="D408" s="216">
        <v>9888</v>
      </c>
      <c r="E408" s="216">
        <v>9888</v>
      </c>
      <c r="F408" s="216">
        <v>0</v>
      </c>
      <c r="G408" s="196">
        <f t="shared" si="22"/>
        <v>1</v>
      </c>
      <c r="H408" s="216">
        <v>9888</v>
      </c>
      <c r="I408" s="247">
        <f t="shared" si="23"/>
        <v>0</v>
      </c>
      <c r="J408" s="151" t="s">
        <v>1141</v>
      </c>
    </row>
    <row r="409" spans="1:10" x14ac:dyDescent="0.25">
      <c r="A409" s="2" t="s">
        <v>438</v>
      </c>
      <c r="B409" s="2" t="s">
        <v>265</v>
      </c>
      <c r="C409" s="181">
        <v>76600</v>
      </c>
      <c r="D409" s="181">
        <v>25000</v>
      </c>
      <c r="E409" s="181">
        <v>25000</v>
      </c>
      <c r="F409" s="181">
        <v>0</v>
      </c>
      <c r="G409" s="194">
        <f t="shared" si="22"/>
        <v>1</v>
      </c>
      <c r="H409" s="190">
        <v>25000</v>
      </c>
      <c r="I409" s="243">
        <f t="shared" si="23"/>
        <v>0</v>
      </c>
      <c r="J409" t="s">
        <v>1142</v>
      </c>
    </row>
    <row r="410" spans="1:10" s="151" customFormat="1" ht="15.75" thickBot="1" x14ac:dyDescent="0.3">
      <c r="A410" s="163" t="s">
        <v>439</v>
      </c>
      <c r="B410" s="163" t="s">
        <v>146</v>
      </c>
      <c r="C410" s="217">
        <v>22370</v>
      </c>
      <c r="D410" s="217">
        <v>52500</v>
      </c>
      <c r="E410" s="217">
        <v>24251.18</v>
      </c>
      <c r="F410" s="217">
        <v>28248.82</v>
      </c>
      <c r="G410" s="218">
        <f t="shared" si="22"/>
        <v>0.46192723809523811</v>
      </c>
      <c r="H410" s="217">
        <v>530000</v>
      </c>
      <c r="I410" s="248">
        <f t="shared" si="23"/>
        <v>9.0952380952380949</v>
      </c>
      <c r="J410" s="151" t="s">
        <v>1143</v>
      </c>
    </row>
    <row r="411" spans="1:10" s="171" customFormat="1" x14ac:dyDescent="0.25">
      <c r="A411" s="172" t="s">
        <v>440</v>
      </c>
      <c r="B411" s="173"/>
      <c r="C411" s="208">
        <v>393999.49</v>
      </c>
      <c r="D411" s="208">
        <v>449540</v>
      </c>
      <c r="E411" s="208">
        <v>397060.45</v>
      </c>
      <c r="F411" s="208">
        <v>52479.55</v>
      </c>
      <c r="G411" s="219">
        <f t="shared" si="22"/>
        <v>0.88325944298616366</v>
      </c>
      <c r="H411" s="208">
        <v>449540</v>
      </c>
      <c r="I411" s="245">
        <f t="shared" si="23"/>
        <v>0</v>
      </c>
      <c r="J411" s="171" t="s">
        <v>1144</v>
      </c>
    </row>
    <row r="412" spans="1:10" x14ac:dyDescent="0.25">
      <c r="A412" s="1"/>
      <c r="B412" s="1"/>
      <c r="F412" s="211"/>
      <c r="G412" s="194" t="s">
        <v>21</v>
      </c>
      <c r="H412" s="212"/>
      <c r="I412" s="243" t="s">
        <v>21</v>
      </c>
    </row>
    <row r="413" spans="1:10" s="176" customFormat="1" x14ac:dyDescent="0.25">
      <c r="A413" s="174" t="s">
        <v>441</v>
      </c>
      <c r="B413" s="175"/>
      <c r="C413" s="213"/>
      <c r="D413" s="213"/>
      <c r="E413" s="213"/>
      <c r="F413" s="214"/>
      <c r="G413" s="215" t="s">
        <v>21</v>
      </c>
      <c r="H413" s="214"/>
      <c r="I413" s="246" t="s">
        <v>21</v>
      </c>
    </row>
    <row r="414" spans="1:10" s="151" customFormat="1" ht="15.75" thickBot="1" x14ac:dyDescent="0.3">
      <c r="A414" s="163" t="s">
        <v>442</v>
      </c>
      <c r="B414" s="163" t="s">
        <v>443</v>
      </c>
      <c r="C414" s="217">
        <v>322.2</v>
      </c>
      <c r="D414" s="217">
        <v>0</v>
      </c>
      <c r="E414" s="217">
        <v>0</v>
      </c>
      <c r="F414" s="217">
        <v>0</v>
      </c>
      <c r="G414" s="218" t="s">
        <v>879</v>
      </c>
      <c r="H414" s="217">
        <v>0</v>
      </c>
      <c r="I414" s="248" t="s">
        <v>879</v>
      </c>
    </row>
    <row r="415" spans="1:10" s="171" customFormat="1" ht="15.75" thickTop="1" x14ac:dyDescent="0.25">
      <c r="A415" s="172" t="s">
        <v>444</v>
      </c>
      <c r="B415" s="173"/>
      <c r="C415" s="208">
        <v>322.2</v>
      </c>
      <c r="D415" s="208">
        <v>0</v>
      </c>
      <c r="E415" s="208">
        <v>0</v>
      </c>
      <c r="F415" s="208">
        <v>0</v>
      </c>
      <c r="G415" s="219" t="s">
        <v>879</v>
      </c>
      <c r="H415" s="208">
        <v>0</v>
      </c>
      <c r="I415" s="245" t="s">
        <v>879</v>
      </c>
    </row>
    <row r="416" spans="1:10" x14ac:dyDescent="0.25">
      <c r="A416" s="1"/>
      <c r="B416" s="1"/>
      <c r="G416" s="194" t="s">
        <v>21</v>
      </c>
      <c r="H416" s="212"/>
      <c r="I416" s="243" t="s">
        <v>21</v>
      </c>
    </row>
    <row r="417" spans="1:10" s="176" customFormat="1" x14ac:dyDescent="0.25">
      <c r="A417" s="174" t="s">
        <v>445</v>
      </c>
      <c r="B417" s="175"/>
      <c r="C417" s="213"/>
      <c r="D417" s="213"/>
      <c r="E417" s="213"/>
      <c r="F417" s="213"/>
      <c r="G417" s="215" t="s">
        <v>21</v>
      </c>
      <c r="H417" s="214"/>
      <c r="I417" s="246" t="s">
        <v>21</v>
      </c>
    </row>
    <row r="418" spans="1:10" s="151" customFormat="1" x14ac:dyDescent="0.25">
      <c r="A418" s="162" t="s">
        <v>446</v>
      </c>
      <c r="B418" s="162" t="s">
        <v>287</v>
      </c>
      <c r="C418" s="216">
        <v>97.88</v>
      </c>
      <c r="D418" s="216">
        <v>9500</v>
      </c>
      <c r="E418" s="216">
        <v>0</v>
      </c>
      <c r="F418" s="216">
        <v>9500</v>
      </c>
      <c r="G418" s="196">
        <f t="shared" si="22"/>
        <v>0</v>
      </c>
      <c r="H418" s="216">
        <v>9975</v>
      </c>
      <c r="I418" s="247">
        <f t="shared" si="23"/>
        <v>5.0000000000000044E-2</v>
      </c>
      <c r="J418" s="151" t="s">
        <v>1173</v>
      </c>
    </row>
    <row r="419" spans="1:10" x14ac:dyDescent="0.25">
      <c r="A419" s="2" t="s">
        <v>447</v>
      </c>
      <c r="B419" s="2" t="s">
        <v>117</v>
      </c>
      <c r="C419" s="181">
        <v>0</v>
      </c>
      <c r="D419" s="181">
        <v>1000</v>
      </c>
      <c r="E419" s="181">
        <v>409.53</v>
      </c>
      <c r="F419" s="181">
        <v>590.47</v>
      </c>
      <c r="G419" s="194">
        <f t="shared" si="22"/>
        <v>0.40952999999999995</v>
      </c>
      <c r="H419" s="190">
        <v>1050</v>
      </c>
      <c r="I419" s="243">
        <f t="shared" si="23"/>
        <v>5.0000000000000044E-2</v>
      </c>
      <c r="J419" t="s">
        <v>1145</v>
      </c>
    </row>
    <row r="420" spans="1:10" s="151" customFormat="1" x14ac:dyDescent="0.25">
      <c r="A420" s="162" t="s">
        <v>448</v>
      </c>
      <c r="B420" s="162" t="s">
        <v>162</v>
      </c>
      <c r="C420" s="216">
        <v>0</v>
      </c>
      <c r="D420" s="216">
        <v>600</v>
      </c>
      <c r="E420" s="216">
        <v>0</v>
      </c>
      <c r="F420" s="216">
        <v>600</v>
      </c>
      <c r="G420" s="196">
        <f t="shared" si="22"/>
        <v>0</v>
      </c>
      <c r="H420" s="216">
        <v>600</v>
      </c>
      <c r="I420" s="247">
        <f t="shared" si="23"/>
        <v>0</v>
      </c>
      <c r="J420" s="151" t="s">
        <v>1146</v>
      </c>
    </row>
    <row r="421" spans="1:10" x14ac:dyDescent="0.25">
      <c r="A421" s="2" t="s">
        <v>449</v>
      </c>
      <c r="B421" s="2" t="s">
        <v>123</v>
      </c>
      <c r="C421" s="181">
        <v>8330.7199999999993</v>
      </c>
      <c r="D421" s="181">
        <v>60000</v>
      </c>
      <c r="E421" s="181">
        <v>3692.5</v>
      </c>
      <c r="F421" s="181">
        <v>56307.5</v>
      </c>
      <c r="G421" s="194">
        <f t="shared" si="22"/>
        <v>6.1541666666666668E-2</v>
      </c>
      <c r="H421" s="190">
        <v>145000</v>
      </c>
      <c r="I421" s="243">
        <f t="shared" si="23"/>
        <v>1.4166666666666665</v>
      </c>
      <c r="J421" t="s">
        <v>1147</v>
      </c>
    </row>
    <row r="422" spans="1:10" s="151" customFormat="1" x14ac:dyDescent="0.25">
      <c r="A422" s="162" t="s">
        <v>450</v>
      </c>
      <c r="B422" s="162" t="s">
        <v>136</v>
      </c>
      <c r="C422" s="216">
        <v>0</v>
      </c>
      <c r="D422" s="216">
        <v>500</v>
      </c>
      <c r="E422" s="216">
        <v>0</v>
      </c>
      <c r="F422" s="216">
        <v>500</v>
      </c>
      <c r="G422" s="196">
        <f t="shared" si="22"/>
        <v>0</v>
      </c>
      <c r="H422" s="216">
        <v>500</v>
      </c>
      <c r="I422" s="247">
        <f t="shared" si="23"/>
        <v>0</v>
      </c>
      <c r="J422" s="151" t="s">
        <v>1148</v>
      </c>
    </row>
    <row r="423" spans="1:10" ht="15.75" thickBot="1" x14ac:dyDescent="0.3">
      <c r="A423" s="5" t="s">
        <v>451</v>
      </c>
      <c r="B423" s="5" t="s">
        <v>144</v>
      </c>
      <c r="C423" s="205">
        <v>610</v>
      </c>
      <c r="D423" s="205">
        <v>5000</v>
      </c>
      <c r="E423" s="205">
        <v>1102</v>
      </c>
      <c r="F423" s="205">
        <v>3898</v>
      </c>
      <c r="G423" s="206">
        <f t="shared" si="22"/>
        <v>0.22040000000000001</v>
      </c>
      <c r="H423" s="207">
        <v>1000</v>
      </c>
      <c r="I423" s="244">
        <f t="shared" si="23"/>
        <v>-0.8</v>
      </c>
      <c r="J423" t="s">
        <v>1149</v>
      </c>
    </row>
    <row r="424" spans="1:10" s="171" customFormat="1" ht="15.75" thickTop="1" x14ac:dyDescent="0.25">
      <c r="A424" s="172" t="s">
        <v>852</v>
      </c>
      <c r="B424" s="173"/>
      <c r="C424" s="208">
        <v>9038.6</v>
      </c>
      <c r="D424" s="208">
        <v>76600</v>
      </c>
      <c r="E424" s="208">
        <v>5204.03</v>
      </c>
      <c r="F424" s="208">
        <v>71395.97</v>
      </c>
      <c r="G424" s="219">
        <f t="shared" si="22"/>
        <v>6.7937728459530028E-2</v>
      </c>
      <c r="H424" s="208">
        <v>76600</v>
      </c>
      <c r="I424" s="245">
        <f t="shared" si="23"/>
        <v>0</v>
      </c>
      <c r="J424" s="171" t="s">
        <v>1150</v>
      </c>
    </row>
    <row r="425" spans="1:10" x14ac:dyDescent="0.25">
      <c r="A425" s="1"/>
      <c r="B425" s="1"/>
      <c r="F425" s="211"/>
      <c r="G425" s="194" t="s">
        <v>21</v>
      </c>
      <c r="H425" s="212"/>
      <c r="I425" s="243" t="s">
        <v>21</v>
      </c>
    </row>
    <row r="426" spans="1:10" s="176" customFormat="1" x14ac:dyDescent="0.25">
      <c r="A426" s="174" t="s">
        <v>452</v>
      </c>
      <c r="B426" s="175"/>
      <c r="C426" s="213"/>
      <c r="D426" s="213"/>
      <c r="E426" s="213"/>
      <c r="F426" s="214"/>
      <c r="G426" s="215" t="s">
        <v>21</v>
      </c>
      <c r="H426" s="214"/>
      <c r="I426" s="246" t="s">
        <v>21</v>
      </c>
    </row>
    <row r="427" spans="1:10" x14ac:dyDescent="0.25">
      <c r="A427" s="2" t="s">
        <v>453</v>
      </c>
      <c r="B427" s="2" t="s">
        <v>454</v>
      </c>
      <c r="C427" s="181">
        <v>460.81</v>
      </c>
      <c r="D427" s="181">
        <v>1000</v>
      </c>
      <c r="E427" s="181">
        <v>0</v>
      </c>
      <c r="F427" s="181">
        <v>1000</v>
      </c>
      <c r="G427" s="194">
        <f t="shared" si="22"/>
        <v>0</v>
      </c>
      <c r="H427" s="190">
        <v>1000</v>
      </c>
      <c r="I427" s="243">
        <f t="shared" si="23"/>
        <v>0</v>
      </c>
      <c r="J427" t="s">
        <v>1151</v>
      </c>
    </row>
    <row r="428" spans="1:10" s="151" customFormat="1" x14ac:dyDescent="0.25">
      <c r="A428" s="162" t="s">
        <v>455</v>
      </c>
      <c r="B428" s="162" t="s">
        <v>456</v>
      </c>
      <c r="C428" s="216">
        <v>2749.3</v>
      </c>
      <c r="D428" s="216">
        <v>6000</v>
      </c>
      <c r="E428" s="216">
        <v>2697.34</v>
      </c>
      <c r="F428" s="216">
        <v>3302.66</v>
      </c>
      <c r="G428" s="196">
        <f t="shared" si="22"/>
        <v>0.44955666666666672</v>
      </c>
      <c r="H428" s="216">
        <v>6000</v>
      </c>
      <c r="I428" s="247">
        <f t="shared" si="23"/>
        <v>0</v>
      </c>
      <c r="J428" s="151" t="s">
        <v>1152</v>
      </c>
    </row>
    <row r="429" spans="1:10" ht="15.75" thickBot="1" x14ac:dyDescent="0.3">
      <c r="A429" s="5" t="s">
        <v>457</v>
      </c>
      <c r="B429" s="5" t="s">
        <v>458</v>
      </c>
      <c r="C429" s="205">
        <v>8007.11</v>
      </c>
      <c r="D429" s="205">
        <v>8500</v>
      </c>
      <c r="E429" s="205">
        <v>3034.96</v>
      </c>
      <c r="F429" s="205">
        <v>5465.04</v>
      </c>
      <c r="G429" s="206">
        <f t="shared" si="22"/>
        <v>0.35705411764705886</v>
      </c>
      <c r="H429" s="207">
        <v>8500</v>
      </c>
      <c r="I429" s="244">
        <f t="shared" si="23"/>
        <v>0</v>
      </c>
      <c r="J429" t="s">
        <v>1153</v>
      </c>
    </row>
    <row r="430" spans="1:10" s="171" customFormat="1" ht="15.75" thickTop="1" x14ac:dyDescent="0.25">
      <c r="A430" s="172" t="s">
        <v>459</v>
      </c>
      <c r="B430" s="173"/>
      <c r="C430" s="208">
        <v>11217.22</v>
      </c>
      <c r="D430" s="208">
        <v>15500</v>
      </c>
      <c r="E430" s="208">
        <v>5732.3</v>
      </c>
      <c r="F430" s="208">
        <v>9767.7000000000007</v>
      </c>
      <c r="G430" s="219">
        <f t="shared" si="22"/>
        <v>0.36982580645161289</v>
      </c>
      <c r="H430" s="208">
        <v>15500</v>
      </c>
      <c r="I430" s="245">
        <f t="shared" si="23"/>
        <v>0</v>
      </c>
      <c r="J430" s="171" t="s">
        <v>1154</v>
      </c>
    </row>
    <row r="431" spans="1:10" ht="15.75" thickBot="1" x14ac:dyDescent="0.3">
      <c r="A431" s="23"/>
      <c r="B431" s="23"/>
      <c r="C431" s="205"/>
      <c r="D431" s="205"/>
      <c r="E431" s="205"/>
      <c r="F431" s="205"/>
      <c r="G431" s="206" t="s">
        <v>21</v>
      </c>
      <c r="H431" s="205"/>
      <c r="I431" s="252" t="s">
        <v>21</v>
      </c>
    </row>
    <row r="432" spans="1:10" s="168" customFormat="1" ht="16.5" thickTop="1" thickBot="1" x14ac:dyDescent="0.3">
      <c r="A432" s="166" t="s">
        <v>460</v>
      </c>
      <c r="B432" s="167"/>
      <c r="C432" s="225">
        <f>+C430+C424+C415+C411+C383+C354+C327+C321+C275+C251+C247+C239+C232+C210+C201+C187+C174+C158+C138+C123+C105</f>
        <v>2776787.0599999996</v>
      </c>
      <c r="D432" s="225">
        <f t="shared" ref="D432:F432" si="24">+D430+D424+D415+D411+D383+D354+D327+D321+D275+D251+D247+D239+D232+D210+D201+D187+D174+D158+D138+D123+D105</f>
        <v>3794668</v>
      </c>
      <c r="E432" s="225">
        <f t="shared" si="24"/>
        <v>2510580.1000000006</v>
      </c>
      <c r="F432" s="225">
        <f t="shared" si="24"/>
        <v>1284087.9000000004</v>
      </c>
      <c r="G432" s="226">
        <f t="shared" si="22"/>
        <v>0.66160731320895549</v>
      </c>
      <c r="H432" s="225">
        <f>H430+H424+H415+H411+H383+H354+H327+H321+H275+H251+H247+H239+H232+H210+H201+H187+H174+H158+H138+H123+H105</f>
        <v>4093782</v>
      </c>
      <c r="I432" s="253">
        <f t="shared" si="23"/>
        <v>7.8824814186643E-2</v>
      </c>
    </row>
    <row r="433" spans="1:11" s="8" customFormat="1" ht="15.75" thickTop="1" x14ac:dyDescent="0.25">
      <c r="A433" s="50"/>
      <c r="B433" s="51"/>
      <c r="C433" s="227"/>
      <c r="D433" s="227"/>
      <c r="E433" s="227"/>
      <c r="F433" s="227"/>
      <c r="G433" s="228"/>
      <c r="H433" s="229"/>
      <c r="I433" s="254"/>
    </row>
    <row r="434" spans="1:11" s="8" customFormat="1" x14ac:dyDescent="0.25">
      <c r="A434" s="269" t="s">
        <v>0</v>
      </c>
      <c r="B434" s="269"/>
      <c r="C434" s="269"/>
      <c r="D434" s="269"/>
      <c r="E434" s="269"/>
      <c r="F434" s="269"/>
      <c r="G434" s="269"/>
      <c r="H434" s="269"/>
      <c r="I434" s="269"/>
    </row>
    <row r="435" spans="1:11" s="8" customFormat="1" x14ac:dyDescent="0.25">
      <c r="A435" s="269" t="s">
        <v>1</v>
      </c>
      <c r="B435" s="269"/>
      <c r="C435" s="269"/>
      <c r="D435" s="269"/>
      <c r="E435" s="269"/>
      <c r="F435" s="269"/>
      <c r="G435" s="269"/>
      <c r="H435" s="269"/>
      <c r="I435" s="269"/>
    </row>
    <row r="436" spans="1:11" s="8" customFormat="1" x14ac:dyDescent="0.25">
      <c r="A436" s="268" t="s">
        <v>2</v>
      </c>
      <c r="B436" s="268"/>
      <c r="C436" s="268"/>
      <c r="D436" s="268"/>
      <c r="E436" s="268"/>
      <c r="F436" s="268"/>
      <c r="G436" s="268"/>
      <c r="H436" s="268"/>
      <c r="I436" s="268"/>
    </row>
    <row r="437" spans="1:11" s="8" customFormat="1" x14ac:dyDescent="0.25">
      <c r="A437" s="41"/>
      <c r="B437" s="41"/>
      <c r="C437" s="183"/>
      <c r="D437" s="183"/>
      <c r="E437" s="183"/>
      <c r="F437" s="183"/>
      <c r="G437" s="183"/>
      <c r="H437" s="183"/>
      <c r="I437" s="153"/>
    </row>
    <row r="438" spans="1:11" s="8" customFormat="1" ht="15.75" thickBot="1" x14ac:dyDescent="0.3">
      <c r="A438" s="9" t="s">
        <v>3</v>
      </c>
      <c r="B438" s="9" t="s">
        <v>3</v>
      </c>
      <c r="C438" s="181" t="s">
        <v>3</v>
      </c>
      <c r="D438" s="181"/>
      <c r="E438" s="181" t="s">
        <v>3</v>
      </c>
      <c r="F438" s="181"/>
      <c r="G438" s="181"/>
      <c r="H438" s="181" t="s">
        <v>3</v>
      </c>
      <c r="I438" s="13" t="s">
        <v>3</v>
      </c>
    </row>
    <row r="439" spans="1:11" s="8" customFormat="1" x14ac:dyDescent="0.25">
      <c r="A439" s="64" t="s">
        <v>3</v>
      </c>
      <c r="B439" s="71" t="s">
        <v>3</v>
      </c>
      <c r="C439" s="230" t="s">
        <v>4</v>
      </c>
      <c r="D439" s="230" t="s">
        <v>5</v>
      </c>
      <c r="E439" s="230" t="s">
        <v>6</v>
      </c>
      <c r="F439" s="230"/>
      <c r="G439" s="231" t="s">
        <v>836</v>
      </c>
      <c r="H439" s="232" t="s">
        <v>9</v>
      </c>
      <c r="I439" s="72" t="s">
        <v>10</v>
      </c>
    </row>
    <row r="440" spans="1:11" s="8" customFormat="1" x14ac:dyDescent="0.25">
      <c r="A440" s="266" t="s">
        <v>837</v>
      </c>
      <c r="B440" s="267"/>
      <c r="C440" s="186" t="s">
        <v>13</v>
      </c>
      <c r="D440" s="186" t="s">
        <v>14</v>
      </c>
      <c r="E440" s="186" t="s">
        <v>15</v>
      </c>
      <c r="F440" s="186"/>
      <c r="G440" s="187" t="s">
        <v>17</v>
      </c>
      <c r="H440" s="188" t="s">
        <v>18</v>
      </c>
      <c r="I440" s="73" t="s">
        <v>19</v>
      </c>
    </row>
    <row r="441" spans="1:11" x14ac:dyDescent="0.25">
      <c r="A441" s="69" t="s">
        <v>106</v>
      </c>
      <c r="B441" s="51"/>
      <c r="C441" s="227">
        <f>+C58</f>
        <v>2826388.6500000004</v>
      </c>
      <c r="D441" s="227">
        <f>+D58</f>
        <v>4009290</v>
      </c>
      <c r="E441" s="227">
        <f>+E58</f>
        <v>2911030.5399999996</v>
      </c>
      <c r="F441" s="227"/>
      <c r="G441" s="194">
        <f t="shared" si="22"/>
        <v>0.72607133432602766</v>
      </c>
      <c r="H441" s="227">
        <f>H58</f>
        <v>4260461</v>
      </c>
      <c r="I441" s="255">
        <f t="shared" si="23"/>
        <v>6.264725175779251E-2</v>
      </c>
    </row>
    <row r="442" spans="1:11" ht="15.75" thickBot="1" x14ac:dyDescent="0.3">
      <c r="A442" s="70" t="s">
        <v>460</v>
      </c>
      <c r="B442" s="38"/>
      <c r="C442" s="233">
        <f>+C432</f>
        <v>2776787.0599999996</v>
      </c>
      <c r="D442" s="233">
        <f t="shared" ref="D442:E442" si="25">+D432</f>
        <v>3794668</v>
      </c>
      <c r="E442" s="233">
        <f t="shared" si="25"/>
        <v>2510580.1000000006</v>
      </c>
      <c r="F442" s="233"/>
      <c r="G442" s="206">
        <f t="shared" si="22"/>
        <v>0.66160731320895549</v>
      </c>
      <c r="H442" s="233">
        <f>H432</f>
        <v>4093782</v>
      </c>
      <c r="I442" s="256">
        <f t="shared" si="23"/>
        <v>7.8824814186643E-2</v>
      </c>
    </row>
    <row r="443" spans="1:11" s="8" customFormat="1" ht="15.75" thickTop="1" x14ac:dyDescent="0.25">
      <c r="A443" s="69" t="s">
        <v>873</v>
      </c>
      <c r="B443" s="51"/>
      <c r="C443" s="227">
        <f>+C441-C442</f>
        <v>49601.590000000782</v>
      </c>
      <c r="D443" s="227">
        <f t="shared" ref="D443:I443" si="26">+D441-D442</f>
        <v>214622</v>
      </c>
      <c r="E443" s="227">
        <f t="shared" si="26"/>
        <v>400450.43999999901</v>
      </c>
      <c r="F443" s="227"/>
      <c r="G443" s="227">
        <f t="shared" si="26"/>
        <v>6.4464021117072168E-2</v>
      </c>
      <c r="H443" s="227">
        <f t="shared" si="26"/>
        <v>166679</v>
      </c>
      <c r="I443" s="257">
        <f t="shared" si="26"/>
        <v>-1.6177562428850489E-2</v>
      </c>
    </row>
    <row r="444" spans="1:11" s="8" customFormat="1" ht="15.75" thickBot="1" x14ac:dyDescent="0.3">
      <c r="A444" s="70" t="s">
        <v>877</v>
      </c>
      <c r="B444" s="38"/>
      <c r="C444" s="233">
        <v>15730.32</v>
      </c>
      <c r="D444" s="233">
        <v>16200.65</v>
      </c>
      <c r="E444" s="233">
        <v>16200.65</v>
      </c>
      <c r="F444" s="233"/>
      <c r="G444" s="206">
        <v>1</v>
      </c>
      <c r="H444" s="233">
        <v>16685</v>
      </c>
      <c r="I444" s="256">
        <f t="shared" si="23"/>
        <v>2.9896948579223759E-2</v>
      </c>
    </row>
    <row r="445" spans="1:11" ht="16.5" thickTop="1" thickBot="1" x14ac:dyDescent="0.3">
      <c r="A445" s="74" t="s">
        <v>461</v>
      </c>
      <c r="B445" s="75"/>
      <c r="C445" s="234">
        <f>+C443-C444</f>
        <v>33871.270000000783</v>
      </c>
      <c r="D445" s="234">
        <f t="shared" ref="D445:H445" si="27">+D443-D444</f>
        <v>198421.35</v>
      </c>
      <c r="E445" s="234">
        <f t="shared" si="27"/>
        <v>384249.78999999899</v>
      </c>
      <c r="F445" s="234"/>
      <c r="G445" s="235" t="s">
        <v>21</v>
      </c>
      <c r="H445" s="234">
        <f t="shared" si="27"/>
        <v>149994</v>
      </c>
      <c r="I445" s="258" t="s">
        <v>21</v>
      </c>
    </row>
    <row r="446" spans="1:11" x14ac:dyDescent="0.25">
      <c r="A446" s="1"/>
      <c r="B446" s="16"/>
      <c r="C446" s="211"/>
      <c r="D446" s="211"/>
      <c r="E446" s="211"/>
      <c r="F446" s="211"/>
      <c r="G446" s="203" t="s">
        <v>21</v>
      </c>
      <c r="H446" s="211"/>
      <c r="I446" s="259" t="s">
        <v>21</v>
      </c>
      <c r="J446" s="16"/>
      <c r="K446" s="16"/>
    </row>
    <row r="447" spans="1:11" x14ac:dyDescent="0.25">
      <c r="B447" s="16"/>
      <c r="C447" s="211"/>
      <c r="D447" s="211"/>
      <c r="E447" s="211"/>
      <c r="F447" s="211"/>
      <c r="G447" s="211"/>
      <c r="H447" s="211"/>
      <c r="I447" s="260"/>
      <c r="J447" s="16"/>
      <c r="K447" s="16"/>
    </row>
  </sheetData>
  <mergeCells count="22">
    <mergeCell ref="A218:I218"/>
    <mergeCell ref="A219:I219"/>
    <mergeCell ref="A1:I1"/>
    <mergeCell ref="A2:I2"/>
    <mergeCell ref="A3:I3"/>
    <mergeCell ref="A73:I73"/>
    <mergeCell ref="A74:I74"/>
    <mergeCell ref="A75:I75"/>
    <mergeCell ref="A145:I145"/>
    <mergeCell ref="A146:I146"/>
    <mergeCell ref="A147:I147"/>
    <mergeCell ref="A217:I217"/>
    <mergeCell ref="A440:B440"/>
    <mergeCell ref="A436:I436"/>
    <mergeCell ref="A289:I289"/>
    <mergeCell ref="A290:I290"/>
    <mergeCell ref="A291:I291"/>
    <mergeCell ref="A361:I361"/>
    <mergeCell ref="A362:I362"/>
    <mergeCell ref="A363:I363"/>
    <mergeCell ref="A434:I434"/>
    <mergeCell ref="A435:I435"/>
  </mergeCells>
  <pageMargins left="0.25" right="0.25" top="0.75" bottom="0.75" header="0.3" footer="0.3"/>
  <pageSetup paperSize="5"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B766-0C89-42C9-92B7-4DAD7A707265}">
  <dimension ref="A1:I43"/>
  <sheetViews>
    <sheetView topLeftCell="A13" workbookViewId="0">
      <selection activeCell="L42" sqref="L42"/>
    </sheetView>
  </sheetViews>
  <sheetFormatPr defaultRowHeight="15" x14ac:dyDescent="0.25"/>
  <cols>
    <col min="1" max="1" width="19.140625" customWidth="1"/>
    <col min="2" max="2" width="33.5703125" customWidth="1"/>
    <col min="3" max="3" width="13" bestFit="1" customWidth="1"/>
    <col min="4" max="4" width="17.28515625" bestFit="1" customWidth="1"/>
    <col min="5" max="5" width="12.42578125" bestFit="1" customWidth="1"/>
    <col min="6" max="6" width="11.28515625" bestFit="1" customWidth="1"/>
    <col min="7" max="7" width="10.28515625" customWidth="1"/>
    <col min="8" max="8" width="18" bestFit="1" customWidth="1"/>
    <col min="9" max="9" width="7.42578125" bestFit="1" customWidth="1"/>
  </cols>
  <sheetData>
    <row r="1" spans="1:9" ht="15.75" x14ac:dyDescent="0.25">
      <c r="A1" s="270" t="s">
        <v>826</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9" t="s">
        <v>3</v>
      </c>
      <c r="B5" s="9" t="s">
        <v>3</v>
      </c>
      <c r="C5" s="10" t="s">
        <v>3</v>
      </c>
      <c r="D5" s="10"/>
      <c r="E5" s="10" t="s">
        <v>3</v>
      </c>
      <c r="F5" s="10"/>
      <c r="G5" s="10"/>
      <c r="H5" s="10" t="s">
        <v>3</v>
      </c>
      <c r="I5" s="10" t="s">
        <v>3</v>
      </c>
    </row>
    <row r="6" spans="1:9" x14ac:dyDescent="0.25">
      <c r="A6" s="21" t="s">
        <v>3</v>
      </c>
      <c r="B6" s="21" t="s">
        <v>3</v>
      </c>
      <c r="C6" s="40" t="s">
        <v>4</v>
      </c>
      <c r="D6" s="40" t="s">
        <v>5</v>
      </c>
      <c r="E6" s="40" t="s">
        <v>6</v>
      </c>
      <c r="F6" s="40" t="s">
        <v>7</v>
      </c>
      <c r="G6" s="40" t="s">
        <v>857</v>
      </c>
      <c r="H6" s="52" t="s">
        <v>9</v>
      </c>
      <c r="I6" s="52" t="s">
        <v>10</v>
      </c>
    </row>
    <row r="7" spans="1:9" x14ac:dyDescent="0.25">
      <c r="A7" s="42" t="s">
        <v>11</v>
      </c>
      <c r="B7" s="42" t="s">
        <v>12</v>
      </c>
      <c r="C7" s="43" t="s">
        <v>13</v>
      </c>
      <c r="D7" s="43" t="s">
        <v>14</v>
      </c>
      <c r="E7" s="43" t="s">
        <v>15</v>
      </c>
      <c r="F7" s="43" t="s">
        <v>16</v>
      </c>
      <c r="G7" s="43" t="s">
        <v>17</v>
      </c>
      <c r="H7" s="53" t="s">
        <v>18</v>
      </c>
      <c r="I7" s="53" t="s">
        <v>19</v>
      </c>
    </row>
    <row r="8" spans="1:9" x14ac:dyDescent="0.25">
      <c r="A8" s="21" t="s">
        <v>20</v>
      </c>
      <c r="B8" s="11"/>
      <c r="C8" s="12"/>
      <c r="D8" s="12"/>
      <c r="E8" s="12"/>
      <c r="F8" s="12"/>
      <c r="G8" s="12"/>
      <c r="H8" s="54"/>
      <c r="I8" s="54"/>
    </row>
    <row r="9" spans="1:9" x14ac:dyDescent="0.25">
      <c r="A9" s="9" t="s">
        <v>463</v>
      </c>
      <c r="B9" s="9" t="s">
        <v>464</v>
      </c>
      <c r="C9" s="12">
        <v>5000</v>
      </c>
      <c r="D9" s="12">
        <v>250000</v>
      </c>
      <c r="E9" s="12">
        <v>5000</v>
      </c>
      <c r="F9" s="12">
        <v>245000</v>
      </c>
      <c r="G9" s="81">
        <f t="shared" ref="G9:G41" si="0">+E9/D9</f>
        <v>0.02</v>
      </c>
      <c r="H9" s="54">
        <v>50000</v>
      </c>
      <c r="I9" s="55">
        <f t="shared" ref="I9:I41" si="1">+H9/D9-1</f>
        <v>-0.8</v>
      </c>
    </row>
    <row r="10" spans="1:9" x14ac:dyDescent="0.25">
      <c r="A10" s="9" t="s">
        <v>465</v>
      </c>
      <c r="B10" s="9" t="s">
        <v>466</v>
      </c>
      <c r="C10" s="12">
        <v>7000</v>
      </c>
      <c r="D10" s="12">
        <v>2000</v>
      </c>
      <c r="E10" s="12">
        <v>7000</v>
      </c>
      <c r="F10" s="12">
        <v>-5000</v>
      </c>
      <c r="G10" s="81">
        <f t="shared" si="0"/>
        <v>3.5</v>
      </c>
      <c r="H10" s="54">
        <v>2000</v>
      </c>
      <c r="I10" s="55">
        <f t="shared" si="1"/>
        <v>0</v>
      </c>
    </row>
    <row r="11" spans="1:9" x14ac:dyDescent="0.25">
      <c r="A11" s="9" t="s">
        <v>467</v>
      </c>
      <c r="B11" s="9" t="s">
        <v>468</v>
      </c>
      <c r="C11" s="12">
        <v>5500</v>
      </c>
      <c r="D11" s="12">
        <v>1000</v>
      </c>
      <c r="E11" s="12">
        <v>5500</v>
      </c>
      <c r="F11" s="12">
        <v>-4500</v>
      </c>
      <c r="G11" s="81">
        <f t="shared" si="0"/>
        <v>5.5</v>
      </c>
      <c r="H11" s="54">
        <v>1000</v>
      </c>
      <c r="I11" s="55">
        <f t="shared" si="1"/>
        <v>0</v>
      </c>
    </row>
    <row r="12" spans="1:9" x14ac:dyDescent="0.25">
      <c r="A12" s="9" t="s">
        <v>469</v>
      </c>
      <c r="B12" s="9" t="s">
        <v>470</v>
      </c>
      <c r="C12" s="12">
        <v>6000</v>
      </c>
      <c r="D12" s="12">
        <v>1000</v>
      </c>
      <c r="E12" s="12">
        <v>6000</v>
      </c>
      <c r="F12" s="12">
        <v>-5000</v>
      </c>
      <c r="G12" s="81">
        <f t="shared" si="0"/>
        <v>6</v>
      </c>
      <c r="H12" s="54">
        <v>1000</v>
      </c>
      <c r="I12" s="55">
        <f t="shared" si="1"/>
        <v>0</v>
      </c>
    </row>
    <row r="13" spans="1:9" x14ac:dyDescent="0.25">
      <c r="A13" s="9" t="s">
        <v>471</v>
      </c>
      <c r="B13" s="9" t="s">
        <v>472</v>
      </c>
      <c r="C13" s="12">
        <v>76600</v>
      </c>
      <c r="D13" s="12">
        <v>0</v>
      </c>
      <c r="E13" s="12">
        <v>34888</v>
      </c>
      <c r="F13" s="12">
        <v>-34888</v>
      </c>
      <c r="G13" s="81" t="s">
        <v>879</v>
      </c>
      <c r="H13" s="54">
        <v>0</v>
      </c>
      <c r="I13" s="55" t="s">
        <v>879</v>
      </c>
    </row>
    <row r="14" spans="1:9" x14ac:dyDescent="0.25">
      <c r="A14" s="9" t="s">
        <v>473</v>
      </c>
      <c r="B14" s="9" t="s">
        <v>474</v>
      </c>
      <c r="C14" s="12">
        <v>1000</v>
      </c>
      <c r="D14" s="12">
        <v>2000</v>
      </c>
      <c r="E14" s="12">
        <v>1000</v>
      </c>
      <c r="F14" s="12">
        <v>1000</v>
      </c>
      <c r="G14" s="81">
        <f t="shared" si="0"/>
        <v>0.5</v>
      </c>
      <c r="H14" s="54">
        <v>2000</v>
      </c>
      <c r="I14" s="55">
        <f t="shared" si="1"/>
        <v>0</v>
      </c>
    </row>
    <row r="15" spans="1:9" x14ac:dyDescent="0.25">
      <c r="A15" s="9" t="s">
        <v>475</v>
      </c>
      <c r="B15" s="9" t="s">
        <v>476</v>
      </c>
      <c r="C15" s="12">
        <v>750</v>
      </c>
      <c r="D15" s="12">
        <v>1000</v>
      </c>
      <c r="E15" s="12">
        <v>750</v>
      </c>
      <c r="F15" s="12">
        <v>250</v>
      </c>
      <c r="G15" s="81">
        <f t="shared" si="0"/>
        <v>0.75</v>
      </c>
      <c r="H15" s="54">
        <v>1000</v>
      </c>
      <c r="I15" s="55">
        <f t="shared" si="1"/>
        <v>0</v>
      </c>
    </row>
    <row r="16" spans="1:9" x14ac:dyDescent="0.25">
      <c r="A16" s="9" t="s">
        <v>477</v>
      </c>
      <c r="B16" s="9" t="s">
        <v>478</v>
      </c>
      <c r="C16" s="12">
        <v>14730.77</v>
      </c>
      <c r="D16" s="12">
        <v>8196</v>
      </c>
      <c r="E16" s="12">
        <v>109845</v>
      </c>
      <c r="F16" s="12">
        <v>-101649</v>
      </c>
      <c r="G16" s="81">
        <f t="shared" si="0"/>
        <v>13.402269399707174</v>
      </c>
      <c r="H16" s="54">
        <v>8196</v>
      </c>
      <c r="I16" s="55">
        <f t="shared" si="1"/>
        <v>0</v>
      </c>
    </row>
    <row r="17" spans="1:9" x14ac:dyDescent="0.25">
      <c r="A17" s="9" t="s">
        <v>479</v>
      </c>
      <c r="B17" s="9" t="s">
        <v>480</v>
      </c>
      <c r="C17" s="12">
        <v>10000</v>
      </c>
      <c r="D17" s="12">
        <v>0</v>
      </c>
      <c r="E17" s="12">
        <v>0</v>
      </c>
      <c r="F17" s="12">
        <v>0</v>
      </c>
      <c r="G17" s="81" t="s">
        <v>879</v>
      </c>
      <c r="H17" s="54">
        <v>10000</v>
      </c>
      <c r="I17" s="55" t="s">
        <v>879</v>
      </c>
    </row>
    <row r="18" spans="1:9" x14ac:dyDescent="0.25">
      <c r="A18" s="9" t="s">
        <v>481</v>
      </c>
      <c r="B18" s="9" t="s">
        <v>482</v>
      </c>
      <c r="C18" s="12">
        <v>0</v>
      </c>
      <c r="D18" s="12">
        <v>120000</v>
      </c>
      <c r="E18" s="12">
        <v>0</v>
      </c>
      <c r="F18" s="12">
        <v>120000</v>
      </c>
      <c r="G18" s="81">
        <f t="shared" si="0"/>
        <v>0</v>
      </c>
      <c r="H18" s="54">
        <v>120000</v>
      </c>
      <c r="I18" s="55">
        <f t="shared" si="1"/>
        <v>0</v>
      </c>
    </row>
    <row r="19" spans="1:9" x14ac:dyDescent="0.25">
      <c r="A19" s="9" t="s">
        <v>483</v>
      </c>
      <c r="B19" s="9" t="s">
        <v>484</v>
      </c>
      <c r="C19" s="12">
        <v>5284</v>
      </c>
      <c r="D19" s="12">
        <v>0</v>
      </c>
      <c r="E19" s="12">
        <v>960</v>
      </c>
      <c r="F19" s="12">
        <v>-960</v>
      </c>
      <c r="G19" s="81" t="s">
        <v>879</v>
      </c>
      <c r="H19" s="54">
        <v>0</v>
      </c>
      <c r="I19" s="55" t="s">
        <v>879</v>
      </c>
    </row>
    <row r="20" spans="1:9" x14ac:dyDescent="0.25">
      <c r="A20" s="9" t="s">
        <v>485</v>
      </c>
      <c r="B20" s="9" t="s">
        <v>486</v>
      </c>
      <c r="C20" s="12">
        <v>4054</v>
      </c>
      <c r="D20" s="12">
        <v>5400</v>
      </c>
      <c r="E20" s="12">
        <v>5022.8999999999996</v>
      </c>
      <c r="F20" s="12">
        <v>377.1</v>
      </c>
      <c r="G20" s="81">
        <f t="shared" si="0"/>
        <v>0.93016666666666659</v>
      </c>
      <c r="H20" s="54">
        <v>5400</v>
      </c>
      <c r="I20" s="55">
        <f t="shared" si="1"/>
        <v>0</v>
      </c>
    </row>
    <row r="21" spans="1:9" ht="15.75" thickBot="1" x14ac:dyDescent="0.3">
      <c r="A21" s="19" t="s">
        <v>487</v>
      </c>
      <c r="B21" s="19" t="s">
        <v>89</v>
      </c>
      <c r="C21" s="20">
        <v>-446.52</v>
      </c>
      <c r="D21" s="20">
        <v>10000</v>
      </c>
      <c r="E21" s="20">
        <v>746.18</v>
      </c>
      <c r="F21" s="20">
        <v>9253.82</v>
      </c>
      <c r="G21" s="83">
        <f t="shared" si="0"/>
        <v>7.461799999999999E-2</v>
      </c>
      <c r="H21" s="59">
        <v>10000</v>
      </c>
      <c r="I21" s="60">
        <f t="shared" si="1"/>
        <v>0</v>
      </c>
    </row>
    <row r="22" spans="1:9" ht="15.75" thickTop="1" x14ac:dyDescent="0.25">
      <c r="A22" s="21" t="s">
        <v>106</v>
      </c>
      <c r="B22" s="33"/>
      <c r="C22" s="34">
        <f>SUM(C9:C21)</f>
        <v>135472.25000000003</v>
      </c>
      <c r="D22" s="34">
        <f t="shared" ref="D22:H22" si="2">SUM(D9:D21)</f>
        <v>400596</v>
      </c>
      <c r="E22" s="34">
        <f t="shared" si="2"/>
        <v>176712.08</v>
      </c>
      <c r="F22" s="34">
        <f t="shared" si="2"/>
        <v>223883.92</v>
      </c>
      <c r="G22" s="82">
        <f t="shared" si="0"/>
        <v>0.44112292683900983</v>
      </c>
      <c r="H22" s="57">
        <f t="shared" si="2"/>
        <v>210596</v>
      </c>
      <c r="I22" s="58">
        <f t="shared" si="1"/>
        <v>-0.47429330297856198</v>
      </c>
    </row>
    <row r="23" spans="1:9" x14ac:dyDescent="0.25">
      <c r="A23" s="8"/>
      <c r="B23" s="8"/>
      <c r="C23" s="8"/>
      <c r="D23" s="8"/>
      <c r="E23" s="8"/>
      <c r="F23" s="8"/>
      <c r="G23" s="14" t="s">
        <v>21</v>
      </c>
      <c r="H23" s="85"/>
      <c r="I23" s="44" t="s">
        <v>21</v>
      </c>
    </row>
    <row r="24" spans="1:9" x14ac:dyDescent="0.25">
      <c r="A24" s="8"/>
      <c r="B24" s="8"/>
      <c r="C24" s="8"/>
      <c r="D24" s="8"/>
      <c r="E24" s="8"/>
      <c r="F24" s="8"/>
      <c r="G24" s="14" t="s">
        <v>21</v>
      </c>
      <c r="H24" s="85"/>
      <c r="I24" s="44" t="s">
        <v>21</v>
      </c>
    </row>
    <row r="25" spans="1:9" x14ac:dyDescent="0.25">
      <c r="A25" s="21" t="s">
        <v>107</v>
      </c>
      <c r="B25" s="11"/>
      <c r="C25" s="12"/>
      <c r="D25" s="12"/>
      <c r="E25" s="12"/>
      <c r="F25" s="12"/>
      <c r="G25" s="14" t="s">
        <v>21</v>
      </c>
      <c r="H25" s="91"/>
      <c r="I25" s="44" t="s">
        <v>21</v>
      </c>
    </row>
    <row r="26" spans="1:9" x14ac:dyDescent="0.25">
      <c r="A26" s="9" t="s">
        <v>488</v>
      </c>
      <c r="B26" s="9" t="s">
        <v>489</v>
      </c>
      <c r="C26" s="12">
        <v>27512.77</v>
      </c>
      <c r="D26" s="12">
        <v>750000</v>
      </c>
      <c r="E26" s="12">
        <v>0</v>
      </c>
      <c r="F26" s="12">
        <v>750000</v>
      </c>
      <c r="G26" s="81">
        <f t="shared" si="0"/>
        <v>0</v>
      </c>
      <c r="H26" s="54">
        <v>50000</v>
      </c>
      <c r="I26" s="55">
        <f t="shared" si="1"/>
        <v>-0.93333333333333335</v>
      </c>
    </row>
    <row r="27" spans="1:9" x14ac:dyDescent="0.25">
      <c r="A27" s="9" t="s">
        <v>490</v>
      </c>
      <c r="B27" s="9" t="s">
        <v>491</v>
      </c>
      <c r="C27" s="12">
        <v>17499</v>
      </c>
      <c r="D27" s="12">
        <v>0</v>
      </c>
      <c r="E27" s="12">
        <v>14999</v>
      </c>
      <c r="F27" s="12">
        <v>-14999</v>
      </c>
      <c r="G27" s="81" t="e">
        <f t="shared" si="0"/>
        <v>#DIV/0!</v>
      </c>
      <c r="H27" s="54">
        <v>0</v>
      </c>
      <c r="I27" s="55" t="s">
        <v>879</v>
      </c>
    </row>
    <row r="28" spans="1:9" x14ac:dyDescent="0.25">
      <c r="A28" s="9" t="s">
        <v>492</v>
      </c>
      <c r="B28" s="9" t="s">
        <v>493</v>
      </c>
      <c r="C28" s="12">
        <v>2240.84</v>
      </c>
      <c r="D28" s="12">
        <v>1500</v>
      </c>
      <c r="E28" s="12">
        <v>0</v>
      </c>
      <c r="F28" s="12">
        <v>1500</v>
      </c>
      <c r="G28" s="81">
        <f t="shared" si="0"/>
        <v>0</v>
      </c>
      <c r="H28" s="54">
        <v>1500</v>
      </c>
      <c r="I28" s="55">
        <f t="shared" si="1"/>
        <v>0</v>
      </c>
    </row>
    <row r="29" spans="1:9" x14ac:dyDescent="0.25">
      <c r="A29" s="9" t="s">
        <v>494</v>
      </c>
      <c r="B29" s="9" t="s">
        <v>495</v>
      </c>
      <c r="C29" s="12">
        <v>0</v>
      </c>
      <c r="D29" s="12">
        <v>10000</v>
      </c>
      <c r="E29" s="12">
        <v>0</v>
      </c>
      <c r="F29" s="12">
        <v>10000</v>
      </c>
      <c r="G29" s="81">
        <f t="shared" si="0"/>
        <v>0</v>
      </c>
      <c r="H29" s="54">
        <v>10000</v>
      </c>
      <c r="I29" s="55">
        <f t="shared" si="1"/>
        <v>0</v>
      </c>
    </row>
    <row r="30" spans="1:9" x14ac:dyDescent="0.25">
      <c r="A30" s="9" t="s">
        <v>496</v>
      </c>
      <c r="B30" s="9" t="s">
        <v>497</v>
      </c>
      <c r="C30" s="12">
        <v>4960</v>
      </c>
      <c r="D30" s="12">
        <v>0</v>
      </c>
      <c r="E30" s="12">
        <v>0</v>
      </c>
      <c r="F30" s="12">
        <v>0</v>
      </c>
      <c r="G30" s="81" t="e">
        <f t="shared" si="0"/>
        <v>#DIV/0!</v>
      </c>
      <c r="H30" s="54">
        <v>0</v>
      </c>
      <c r="I30" s="55" t="s">
        <v>879</v>
      </c>
    </row>
    <row r="31" spans="1:9" x14ac:dyDescent="0.25">
      <c r="A31" s="9" t="s">
        <v>498</v>
      </c>
      <c r="B31" s="9" t="s">
        <v>499</v>
      </c>
      <c r="C31" s="12">
        <v>0</v>
      </c>
      <c r="D31" s="12">
        <v>55000</v>
      </c>
      <c r="E31" s="12">
        <v>0</v>
      </c>
      <c r="F31" s="12">
        <v>55000</v>
      </c>
      <c r="G31" s="81">
        <f t="shared" si="0"/>
        <v>0</v>
      </c>
      <c r="H31" s="54">
        <v>55000</v>
      </c>
      <c r="I31" s="55">
        <f t="shared" si="1"/>
        <v>0</v>
      </c>
    </row>
    <row r="32" spans="1:9" x14ac:dyDescent="0.25">
      <c r="A32" s="9" t="s">
        <v>500</v>
      </c>
      <c r="B32" s="9" t="s">
        <v>501</v>
      </c>
      <c r="C32" s="12">
        <v>1416.92</v>
      </c>
      <c r="D32" s="12">
        <v>67300</v>
      </c>
      <c r="E32" s="12">
        <v>3198.5</v>
      </c>
      <c r="F32" s="12">
        <v>64101.5</v>
      </c>
      <c r="G32" s="81">
        <f t="shared" si="0"/>
        <v>4.7526002971768205E-2</v>
      </c>
      <c r="H32" s="54">
        <v>67300</v>
      </c>
      <c r="I32" s="55">
        <f t="shared" si="1"/>
        <v>0</v>
      </c>
    </row>
    <row r="33" spans="1:9" x14ac:dyDescent="0.25">
      <c r="A33" s="9" t="s">
        <v>502</v>
      </c>
      <c r="B33" s="9" t="s">
        <v>503</v>
      </c>
      <c r="C33" s="12">
        <v>0</v>
      </c>
      <c r="D33" s="12">
        <v>8000</v>
      </c>
      <c r="E33" s="12">
        <v>0</v>
      </c>
      <c r="F33" s="12">
        <v>8000</v>
      </c>
      <c r="G33" s="81">
        <f t="shared" si="0"/>
        <v>0</v>
      </c>
      <c r="H33" s="54">
        <v>8000</v>
      </c>
      <c r="I33" s="55">
        <f t="shared" si="1"/>
        <v>0</v>
      </c>
    </row>
    <row r="34" spans="1:9" x14ac:dyDescent="0.25">
      <c r="A34" s="9" t="s">
        <v>504</v>
      </c>
      <c r="B34" s="9" t="s">
        <v>505</v>
      </c>
      <c r="C34" s="12">
        <v>0</v>
      </c>
      <c r="D34" s="12">
        <v>5000</v>
      </c>
      <c r="E34" s="12">
        <v>0</v>
      </c>
      <c r="F34" s="12">
        <v>5000</v>
      </c>
      <c r="G34" s="81">
        <f t="shared" si="0"/>
        <v>0</v>
      </c>
      <c r="H34" s="54">
        <v>5000</v>
      </c>
      <c r="I34" s="55">
        <f t="shared" si="1"/>
        <v>0</v>
      </c>
    </row>
    <row r="35" spans="1:9" x14ac:dyDescent="0.25">
      <c r="A35" s="9" t="s">
        <v>506</v>
      </c>
      <c r="B35" s="9" t="s">
        <v>507</v>
      </c>
      <c r="C35" s="12">
        <v>0</v>
      </c>
      <c r="D35" s="12">
        <v>0</v>
      </c>
      <c r="E35" s="12">
        <v>5000</v>
      </c>
      <c r="F35" s="12">
        <v>-5000</v>
      </c>
      <c r="G35" s="81" t="e">
        <f t="shared" si="0"/>
        <v>#DIV/0!</v>
      </c>
      <c r="H35" s="54">
        <v>0</v>
      </c>
      <c r="I35" s="55" t="s">
        <v>879</v>
      </c>
    </row>
    <row r="36" spans="1:9" ht="15.75" thickBot="1" x14ac:dyDescent="0.3">
      <c r="A36" s="19" t="s">
        <v>508</v>
      </c>
      <c r="B36" s="19" t="s">
        <v>509</v>
      </c>
      <c r="C36" s="20">
        <v>0</v>
      </c>
      <c r="D36" s="20">
        <v>2500</v>
      </c>
      <c r="E36" s="20">
        <v>0</v>
      </c>
      <c r="F36" s="20">
        <v>2500</v>
      </c>
      <c r="G36" s="83">
        <f t="shared" si="0"/>
        <v>0</v>
      </c>
      <c r="H36" s="59">
        <v>2500</v>
      </c>
      <c r="I36" s="60">
        <f t="shared" si="1"/>
        <v>0</v>
      </c>
    </row>
    <row r="37" spans="1:9" ht="15.75" thickTop="1" x14ac:dyDescent="0.25">
      <c r="A37" s="21" t="s">
        <v>460</v>
      </c>
      <c r="B37" s="33"/>
      <c r="C37" s="34">
        <f>SUM(C26:C36)</f>
        <v>53629.53</v>
      </c>
      <c r="D37" s="34">
        <f t="shared" ref="D37:F37" si="3">SUM(D26:D36)</f>
        <v>899300</v>
      </c>
      <c r="E37" s="34">
        <f t="shared" si="3"/>
        <v>23197.5</v>
      </c>
      <c r="F37" s="34">
        <f t="shared" si="3"/>
        <v>876102.5</v>
      </c>
      <c r="G37" s="82">
        <f t="shared" si="0"/>
        <v>2.5795062826642946E-2</v>
      </c>
      <c r="H37" s="57">
        <f>SUM(H26:H36)</f>
        <v>199300</v>
      </c>
      <c r="I37" s="58">
        <f t="shared" si="1"/>
        <v>-0.77838318692316244</v>
      </c>
    </row>
    <row r="38" spans="1:9" ht="15.75" thickBot="1" x14ac:dyDescent="0.3">
      <c r="A38" s="8"/>
      <c r="B38" s="8"/>
      <c r="C38" s="15"/>
      <c r="D38" s="15"/>
      <c r="E38" s="15"/>
      <c r="F38" s="15"/>
      <c r="G38" s="14" t="s">
        <v>21</v>
      </c>
      <c r="H38" s="45"/>
      <c r="I38" s="86" t="s">
        <v>21</v>
      </c>
    </row>
    <row r="39" spans="1:9" x14ac:dyDescent="0.25">
      <c r="A39" s="64" t="s">
        <v>510</v>
      </c>
      <c r="B39" s="65"/>
      <c r="C39" s="66"/>
      <c r="D39" s="66"/>
      <c r="E39" s="66"/>
      <c r="F39" s="66"/>
      <c r="G39" s="67" t="s">
        <v>21</v>
      </c>
      <c r="H39" s="106"/>
      <c r="I39" s="107" t="s">
        <v>21</v>
      </c>
    </row>
    <row r="40" spans="1:9" x14ac:dyDescent="0.25">
      <c r="A40" s="69" t="s">
        <v>106</v>
      </c>
      <c r="B40" s="51"/>
      <c r="C40" s="36">
        <f>+C22</f>
        <v>135472.25000000003</v>
      </c>
      <c r="D40" s="36">
        <f t="shared" ref="D40:F40" si="4">+D22</f>
        <v>400596</v>
      </c>
      <c r="E40" s="36">
        <f t="shared" si="4"/>
        <v>176712.08</v>
      </c>
      <c r="F40" s="36">
        <f t="shared" si="4"/>
        <v>223883.92</v>
      </c>
      <c r="G40" s="82">
        <f t="shared" si="0"/>
        <v>0.44112292683900983</v>
      </c>
      <c r="H40" s="61">
        <f>H22</f>
        <v>210596</v>
      </c>
      <c r="I40" s="108">
        <f t="shared" si="1"/>
        <v>-0.47429330297856198</v>
      </c>
    </row>
    <row r="41" spans="1:9" ht="15.75" thickBot="1" x14ac:dyDescent="0.3">
      <c r="A41" s="70" t="s">
        <v>460</v>
      </c>
      <c r="B41" s="38"/>
      <c r="C41" s="39">
        <f>-C37</f>
        <v>-53629.53</v>
      </c>
      <c r="D41" s="39">
        <f t="shared" ref="D41:F41" si="5">-D37</f>
        <v>-899300</v>
      </c>
      <c r="E41" s="39">
        <f t="shared" si="5"/>
        <v>-23197.5</v>
      </c>
      <c r="F41" s="39">
        <f t="shared" si="5"/>
        <v>-876102.5</v>
      </c>
      <c r="G41" s="92">
        <f t="shared" si="0"/>
        <v>2.5795062826642946E-2</v>
      </c>
      <c r="H41" s="93">
        <f>H37</f>
        <v>199300</v>
      </c>
      <c r="I41" s="109">
        <f t="shared" si="1"/>
        <v>-1.2216168130768374</v>
      </c>
    </row>
    <row r="42" spans="1:9" ht="16.5" thickTop="1" thickBot="1" x14ac:dyDescent="0.3">
      <c r="A42" s="74" t="s">
        <v>461</v>
      </c>
      <c r="B42" s="75"/>
      <c r="C42" s="76">
        <f>SUM(C40:C41)</f>
        <v>81842.72000000003</v>
      </c>
      <c r="D42" s="76">
        <f t="shared" ref="D42:F42" si="6">SUM(D40:D41)</f>
        <v>-498704</v>
      </c>
      <c r="E42" s="76">
        <f t="shared" si="6"/>
        <v>153514.57999999999</v>
      </c>
      <c r="F42" s="76">
        <f t="shared" si="6"/>
        <v>-652218.57999999996</v>
      </c>
      <c r="G42" s="110" t="s">
        <v>21</v>
      </c>
      <c r="H42" s="76">
        <f>+H40+H41</f>
        <v>409896</v>
      </c>
      <c r="I42" s="111" t="s">
        <v>21</v>
      </c>
    </row>
    <row r="43" spans="1:9" x14ac:dyDescent="0.25">
      <c r="A43" s="8"/>
      <c r="B43" s="8"/>
      <c r="C43" s="8"/>
      <c r="D43" s="8"/>
      <c r="E43" s="8"/>
      <c r="F43" s="8"/>
      <c r="G43" s="14" t="s">
        <v>21</v>
      </c>
      <c r="H43" s="16"/>
      <c r="I43" s="27" t="s">
        <v>21</v>
      </c>
    </row>
  </sheetData>
  <mergeCells count="3">
    <mergeCell ref="A1:I1"/>
    <mergeCell ref="A2:I2"/>
    <mergeCell ref="A3:I3"/>
  </mergeCells>
  <pageMargins left="0.25" right="0.25" top="0.75" bottom="0.75" header="0.3" footer="0.3"/>
  <pageSetup paperSize="5"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8AD6-F375-44E9-A147-445ADE72811B}">
  <dimension ref="A1:I51"/>
  <sheetViews>
    <sheetView topLeftCell="A22" workbookViewId="0">
      <selection activeCell="C46" sqref="C46"/>
    </sheetView>
  </sheetViews>
  <sheetFormatPr defaultRowHeight="15" x14ac:dyDescent="0.25"/>
  <cols>
    <col min="1" max="1" width="18.28515625" customWidth="1"/>
    <col min="2" max="2" width="30" customWidth="1"/>
    <col min="3" max="3" width="13" bestFit="1" customWidth="1"/>
    <col min="4" max="4" width="17.28515625" bestFit="1" customWidth="1"/>
    <col min="5" max="5" width="12.42578125" bestFit="1" customWidth="1"/>
    <col min="6" max="6" width="10.28515625" bestFit="1" customWidth="1"/>
    <col min="7" max="7" width="9.5703125" customWidth="1"/>
    <col min="8" max="8" width="18" bestFit="1" customWidth="1"/>
    <col min="9" max="9" width="7.42578125" bestFit="1" customWidth="1"/>
  </cols>
  <sheetData>
    <row r="1" spans="1:9" ht="15.75" x14ac:dyDescent="0.25">
      <c r="A1" s="270" t="s">
        <v>827</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9" t="s">
        <v>3</v>
      </c>
      <c r="B5" s="9" t="s">
        <v>3</v>
      </c>
      <c r="C5" s="10" t="s">
        <v>3</v>
      </c>
      <c r="D5" s="10"/>
      <c r="E5" s="10" t="s">
        <v>3</v>
      </c>
      <c r="F5" s="10"/>
      <c r="G5" s="10"/>
      <c r="H5" s="10" t="s">
        <v>3</v>
      </c>
      <c r="I5" s="10" t="s">
        <v>3</v>
      </c>
    </row>
    <row r="6" spans="1:9" x14ac:dyDescent="0.25">
      <c r="A6" s="9" t="s">
        <v>3</v>
      </c>
      <c r="B6" s="9" t="s">
        <v>3</v>
      </c>
      <c r="C6" s="13" t="s">
        <v>4</v>
      </c>
      <c r="D6" s="13" t="s">
        <v>5</v>
      </c>
      <c r="E6" s="13" t="s">
        <v>6</v>
      </c>
      <c r="F6" s="13" t="s">
        <v>7</v>
      </c>
      <c r="G6" s="101" t="s">
        <v>857</v>
      </c>
      <c r="H6" s="88" t="s">
        <v>9</v>
      </c>
      <c r="I6" s="88" t="s">
        <v>10</v>
      </c>
    </row>
    <row r="7" spans="1:9" x14ac:dyDescent="0.25">
      <c r="A7" s="17" t="s">
        <v>11</v>
      </c>
      <c r="B7" s="17" t="s">
        <v>12</v>
      </c>
      <c r="C7" s="25" t="s">
        <v>13</v>
      </c>
      <c r="D7" s="25" t="s">
        <v>14</v>
      </c>
      <c r="E7" s="25" t="s">
        <v>15</v>
      </c>
      <c r="F7" s="25" t="s">
        <v>16</v>
      </c>
      <c r="G7" s="102" t="s">
        <v>17</v>
      </c>
      <c r="H7" s="89" t="s">
        <v>18</v>
      </c>
      <c r="I7" s="89" t="s">
        <v>19</v>
      </c>
    </row>
    <row r="8" spans="1:9" x14ac:dyDescent="0.25">
      <c r="A8" s="21" t="s">
        <v>20</v>
      </c>
      <c r="B8" s="11"/>
      <c r="C8" s="12"/>
      <c r="D8" s="12"/>
      <c r="E8" s="12"/>
      <c r="F8" s="12"/>
      <c r="G8" s="80"/>
      <c r="H8" s="54"/>
      <c r="I8" s="54"/>
    </row>
    <row r="9" spans="1:9" x14ac:dyDescent="0.25">
      <c r="A9" s="9" t="s">
        <v>511</v>
      </c>
      <c r="B9" s="9" t="s">
        <v>512</v>
      </c>
      <c r="C9" s="12">
        <v>60.64</v>
      </c>
      <c r="D9" s="12">
        <v>0</v>
      </c>
      <c r="E9" s="12">
        <v>0</v>
      </c>
      <c r="F9" s="12">
        <v>0</v>
      </c>
      <c r="G9" s="81" t="e">
        <f t="shared" ref="G9:G38" si="0">+E9/D9</f>
        <v>#DIV/0!</v>
      </c>
      <c r="H9" s="54">
        <v>0</v>
      </c>
      <c r="I9" s="55" t="e">
        <f t="shared" ref="I9:I38" si="1">+H9/D9-1</f>
        <v>#DIV/0!</v>
      </c>
    </row>
    <row r="10" spans="1:9" x14ac:dyDescent="0.25">
      <c r="A10" s="9" t="s">
        <v>513</v>
      </c>
      <c r="B10" s="9" t="s">
        <v>514</v>
      </c>
      <c r="C10" s="12">
        <v>277.77</v>
      </c>
      <c r="D10" s="12">
        <v>0</v>
      </c>
      <c r="E10" s="12">
        <v>238.25</v>
      </c>
      <c r="F10" s="12">
        <v>-238.25</v>
      </c>
      <c r="G10" s="81" t="e">
        <f t="shared" si="0"/>
        <v>#DIV/0!</v>
      </c>
      <c r="H10" s="54">
        <v>0</v>
      </c>
      <c r="I10" s="55" t="e">
        <f t="shared" si="1"/>
        <v>#DIV/0!</v>
      </c>
    </row>
    <row r="11" spans="1:9" x14ac:dyDescent="0.25">
      <c r="A11" s="9" t="s">
        <v>515</v>
      </c>
      <c r="B11" s="9" t="s">
        <v>516</v>
      </c>
      <c r="C11" s="12">
        <v>299.77</v>
      </c>
      <c r="D11" s="12">
        <v>0</v>
      </c>
      <c r="E11" s="12">
        <v>188.42</v>
      </c>
      <c r="F11" s="12">
        <v>-188.42</v>
      </c>
      <c r="G11" s="81" t="e">
        <f t="shared" si="0"/>
        <v>#DIV/0!</v>
      </c>
      <c r="H11" s="54">
        <v>0</v>
      </c>
      <c r="I11" s="55" t="e">
        <f t="shared" si="1"/>
        <v>#DIV/0!</v>
      </c>
    </row>
    <row r="12" spans="1:9" x14ac:dyDescent="0.25">
      <c r="A12" s="9" t="s">
        <v>517</v>
      </c>
      <c r="B12" s="9" t="s">
        <v>518</v>
      </c>
      <c r="C12" s="12">
        <v>4416.57</v>
      </c>
      <c r="D12" s="12">
        <v>0</v>
      </c>
      <c r="E12" s="12">
        <v>1890</v>
      </c>
      <c r="F12" s="12">
        <v>-1890</v>
      </c>
      <c r="G12" s="81" t="e">
        <f t="shared" si="0"/>
        <v>#DIV/0!</v>
      </c>
      <c r="H12" s="54">
        <v>0</v>
      </c>
      <c r="I12" s="55" t="e">
        <f t="shared" si="1"/>
        <v>#DIV/0!</v>
      </c>
    </row>
    <row r="13" spans="1:9" x14ac:dyDescent="0.25">
      <c r="A13" s="9" t="s">
        <v>519</v>
      </c>
      <c r="B13" s="9" t="s">
        <v>520</v>
      </c>
      <c r="C13" s="12">
        <v>14399</v>
      </c>
      <c r="D13" s="12">
        <v>0</v>
      </c>
      <c r="E13" s="12">
        <v>0</v>
      </c>
      <c r="F13" s="12">
        <v>0</v>
      </c>
      <c r="G13" s="81" t="e">
        <f t="shared" si="0"/>
        <v>#DIV/0!</v>
      </c>
      <c r="H13" s="54">
        <v>0</v>
      </c>
      <c r="I13" s="55" t="e">
        <f t="shared" si="1"/>
        <v>#DIV/0!</v>
      </c>
    </row>
    <row r="14" spans="1:9" ht="15.75" thickBot="1" x14ac:dyDescent="0.3">
      <c r="A14" s="19" t="s">
        <v>521</v>
      </c>
      <c r="B14" s="19" t="s">
        <v>89</v>
      </c>
      <c r="C14" s="20">
        <v>-62.27</v>
      </c>
      <c r="D14" s="20">
        <v>0</v>
      </c>
      <c r="E14" s="20">
        <v>109.22</v>
      </c>
      <c r="F14" s="20">
        <v>-109.22</v>
      </c>
      <c r="G14" s="83" t="e">
        <f t="shared" si="0"/>
        <v>#DIV/0!</v>
      </c>
      <c r="H14" s="59">
        <v>0</v>
      </c>
      <c r="I14" s="60" t="e">
        <f t="shared" si="1"/>
        <v>#DIV/0!</v>
      </c>
    </row>
    <row r="15" spans="1:9" ht="15.75" thickTop="1" x14ac:dyDescent="0.25">
      <c r="A15" s="21" t="s">
        <v>106</v>
      </c>
      <c r="B15" s="33"/>
      <c r="C15" s="34">
        <f>SUM(C9:C14)</f>
        <v>19391.48</v>
      </c>
      <c r="D15" s="34">
        <f t="shared" ref="D15:F15" si="2">SUM(D9:D14)</f>
        <v>0</v>
      </c>
      <c r="E15" s="34">
        <f t="shared" si="2"/>
        <v>2425.89</v>
      </c>
      <c r="F15" s="34">
        <f t="shared" si="2"/>
        <v>-2425.89</v>
      </c>
      <c r="G15" s="82" t="e">
        <f t="shared" si="0"/>
        <v>#DIV/0!</v>
      </c>
      <c r="H15" s="57">
        <f>SUM(H9:H14)</f>
        <v>0</v>
      </c>
      <c r="I15" s="58" t="e">
        <f t="shared" si="1"/>
        <v>#DIV/0!</v>
      </c>
    </row>
    <row r="16" spans="1:9" x14ac:dyDescent="0.25">
      <c r="A16" s="8"/>
      <c r="B16" s="8"/>
      <c r="C16" s="15"/>
      <c r="D16" s="15"/>
      <c r="E16" s="15"/>
      <c r="F16" s="15"/>
      <c r="G16" s="81" t="s">
        <v>21</v>
      </c>
      <c r="H16" s="45"/>
      <c r="I16" s="86" t="s">
        <v>21</v>
      </c>
    </row>
    <row r="17" spans="1:9" x14ac:dyDescent="0.25">
      <c r="A17" s="8"/>
      <c r="B17" s="8"/>
      <c r="C17" s="16"/>
      <c r="D17" s="16"/>
      <c r="E17" s="16"/>
      <c r="F17" s="16"/>
      <c r="G17" s="81" t="s">
        <v>21</v>
      </c>
      <c r="H17" s="85"/>
      <c r="I17" s="86" t="s">
        <v>21</v>
      </c>
    </row>
    <row r="18" spans="1:9" x14ac:dyDescent="0.25">
      <c r="A18" s="21" t="s">
        <v>107</v>
      </c>
      <c r="B18" s="11"/>
      <c r="C18" s="12"/>
      <c r="D18" s="12"/>
      <c r="E18" s="12"/>
      <c r="F18" s="12"/>
      <c r="G18" s="81" t="s">
        <v>21</v>
      </c>
      <c r="H18" s="31"/>
      <c r="I18" s="44" t="s">
        <v>21</v>
      </c>
    </row>
    <row r="19" spans="1:9" ht="15.75" thickBot="1" x14ac:dyDescent="0.3">
      <c r="A19" s="19" t="s">
        <v>522</v>
      </c>
      <c r="B19" s="19" t="s">
        <v>236</v>
      </c>
      <c r="C19" s="20">
        <v>48.37</v>
      </c>
      <c r="D19" s="20">
        <v>0</v>
      </c>
      <c r="E19" s="20">
        <v>0</v>
      </c>
      <c r="F19" s="20">
        <v>0</v>
      </c>
      <c r="G19" s="83" t="e">
        <f t="shared" si="0"/>
        <v>#DIV/0!</v>
      </c>
      <c r="H19" s="59">
        <v>0</v>
      </c>
      <c r="I19" s="60" t="e">
        <f t="shared" si="1"/>
        <v>#DIV/0!</v>
      </c>
    </row>
    <row r="20" spans="1:9" ht="15.75" thickTop="1" x14ac:dyDescent="0.25">
      <c r="A20" s="21" t="s">
        <v>110</v>
      </c>
      <c r="B20" s="33"/>
      <c r="C20" s="34">
        <f>+C19</f>
        <v>48.37</v>
      </c>
      <c r="D20" s="34">
        <f t="shared" ref="D20:F20" si="3">+D19</f>
        <v>0</v>
      </c>
      <c r="E20" s="34">
        <f t="shared" si="3"/>
        <v>0</v>
      </c>
      <c r="F20" s="34">
        <f t="shared" si="3"/>
        <v>0</v>
      </c>
      <c r="G20" s="82" t="e">
        <f t="shared" si="0"/>
        <v>#DIV/0!</v>
      </c>
      <c r="H20" s="57">
        <f>+H19</f>
        <v>0</v>
      </c>
      <c r="I20" s="58" t="e">
        <f t="shared" si="1"/>
        <v>#DIV/0!</v>
      </c>
    </row>
    <row r="21" spans="1:9" x14ac:dyDescent="0.25">
      <c r="A21" s="8"/>
      <c r="B21" s="8"/>
      <c r="C21" s="8"/>
      <c r="D21" s="8"/>
      <c r="E21" s="8"/>
      <c r="F21" s="8"/>
      <c r="G21" s="81" t="s">
        <v>21</v>
      </c>
      <c r="H21" s="99"/>
      <c r="I21" s="55" t="s">
        <v>21</v>
      </c>
    </row>
    <row r="22" spans="1:9" x14ac:dyDescent="0.25">
      <c r="A22" s="21" t="s">
        <v>523</v>
      </c>
      <c r="B22" s="33"/>
      <c r="C22" s="12"/>
      <c r="D22" s="12"/>
      <c r="E22" s="12"/>
      <c r="F22" s="12"/>
      <c r="G22" s="81" t="s">
        <v>21</v>
      </c>
      <c r="H22" s="54"/>
      <c r="I22" s="55" t="s">
        <v>21</v>
      </c>
    </row>
    <row r="23" spans="1:9" x14ac:dyDescent="0.25">
      <c r="A23" s="9" t="s">
        <v>524</v>
      </c>
      <c r="B23" s="9" t="s">
        <v>525</v>
      </c>
      <c r="C23" s="12">
        <v>3048.5</v>
      </c>
      <c r="D23" s="12">
        <v>0</v>
      </c>
      <c r="E23" s="12">
        <v>1922.49</v>
      </c>
      <c r="F23" s="12">
        <v>-1922.49</v>
      </c>
      <c r="G23" s="81" t="e">
        <f t="shared" si="0"/>
        <v>#DIV/0!</v>
      </c>
      <c r="H23" s="54">
        <v>0</v>
      </c>
      <c r="I23" s="55" t="e">
        <f t="shared" si="1"/>
        <v>#DIV/0!</v>
      </c>
    </row>
    <row r="24" spans="1:9" x14ac:dyDescent="0.25">
      <c r="A24" s="9" t="s">
        <v>526</v>
      </c>
      <c r="B24" s="9" t="s">
        <v>162</v>
      </c>
      <c r="C24" s="12">
        <v>0</v>
      </c>
      <c r="D24" s="12">
        <v>0</v>
      </c>
      <c r="E24" s="12">
        <v>96.47</v>
      </c>
      <c r="F24" s="12">
        <v>-96.47</v>
      </c>
      <c r="G24" s="81" t="e">
        <f t="shared" si="0"/>
        <v>#DIV/0!</v>
      </c>
      <c r="H24" s="54">
        <v>0</v>
      </c>
      <c r="I24" s="55" t="e">
        <f t="shared" si="1"/>
        <v>#DIV/0!</v>
      </c>
    </row>
    <row r="25" spans="1:9" x14ac:dyDescent="0.25">
      <c r="A25" s="9" t="s">
        <v>527</v>
      </c>
      <c r="B25" s="9" t="s">
        <v>144</v>
      </c>
      <c r="C25" s="12">
        <v>0</v>
      </c>
      <c r="D25" s="12">
        <v>0</v>
      </c>
      <c r="E25" s="12">
        <v>110.86</v>
      </c>
      <c r="F25" s="12">
        <v>-110.86</v>
      </c>
      <c r="G25" s="81" t="e">
        <f t="shared" si="0"/>
        <v>#DIV/0!</v>
      </c>
      <c r="H25" s="54">
        <v>0</v>
      </c>
      <c r="I25" s="55" t="e">
        <f t="shared" si="1"/>
        <v>#DIV/0!</v>
      </c>
    </row>
    <row r="26" spans="1:9" x14ac:dyDescent="0.25">
      <c r="A26" s="9" t="s">
        <v>528</v>
      </c>
      <c r="B26" s="9" t="s">
        <v>529</v>
      </c>
      <c r="C26" s="12">
        <v>822.16</v>
      </c>
      <c r="D26" s="12">
        <v>0</v>
      </c>
      <c r="E26" s="12">
        <v>179.5</v>
      </c>
      <c r="F26" s="12">
        <v>-179.5</v>
      </c>
      <c r="G26" s="81" t="e">
        <f t="shared" si="0"/>
        <v>#DIV/0!</v>
      </c>
      <c r="H26" s="54">
        <v>0</v>
      </c>
      <c r="I26" s="55" t="e">
        <f t="shared" si="1"/>
        <v>#DIV/0!</v>
      </c>
    </row>
    <row r="27" spans="1:9" x14ac:dyDescent="0.25">
      <c r="A27" s="9" t="s">
        <v>530</v>
      </c>
      <c r="B27" s="9" t="s">
        <v>531</v>
      </c>
      <c r="C27" s="12">
        <v>109.89</v>
      </c>
      <c r="D27" s="12">
        <v>0</v>
      </c>
      <c r="E27" s="12">
        <v>51.7</v>
      </c>
      <c r="F27" s="12">
        <v>-51.7</v>
      </c>
      <c r="G27" s="81" t="e">
        <f t="shared" si="0"/>
        <v>#DIV/0!</v>
      </c>
      <c r="H27" s="54">
        <v>0</v>
      </c>
      <c r="I27" s="55" t="e">
        <f t="shared" si="1"/>
        <v>#DIV/0!</v>
      </c>
    </row>
    <row r="28" spans="1:9" x14ac:dyDescent="0.25">
      <c r="A28" s="9" t="s">
        <v>532</v>
      </c>
      <c r="B28" s="9" t="s">
        <v>232</v>
      </c>
      <c r="C28" s="12">
        <v>110.86</v>
      </c>
      <c r="D28" s="12">
        <v>0</v>
      </c>
      <c r="E28" s="12">
        <v>0</v>
      </c>
      <c r="F28" s="12">
        <v>0</v>
      </c>
      <c r="G28" s="81" t="e">
        <f t="shared" si="0"/>
        <v>#DIV/0!</v>
      </c>
      <c r="H28" s="54">
        <v>0</v>
      </c>
      <c r="I28" s="55" t="e">
        <f t="shared" si="1"/>
        <v>#DIV/0!</v>
      </c>
    </row>
    <row r="29" spans="1:9" ht="15.75" thickBot="1" x14ac:dyDescent="0.3">
      <c r="A29" s="19" t="s">
        <v>533</v>
      </c>
      <c r="B29" s="19" t="s">
        <v>209</v>
      </c>
      <c r="C29" s="20">
        <v>137.05000000000001</v>
      </c>
      <c r="D29" s="20">
        <v>0</v>
      </c>
      <c r="E29" s="20">
        <v>55</v>
      </c>
      <c r="F29" s="20">
        <v>-55</v>
      </c>
      <c r="G29" s="83" t="e">
        <f t="shared" si="0"/>
        <v>#DIV/0!</v>
      </c>
      <c r="H29" s="59">
        <v>0</v>
      </c>
      <c r="I29" s="60" t="e">
        <f t="shared" si="1"/>
        <v>#DIV/0!</v>
      </c>
    </row>
    <row r="30" spans="1:9" ht="15.75" thickTop="1" x14ac:dyDescent="0.25">
      <c r="A30" s="21" t="s">
        <v>534</v>
      </c>
      <c r="B30" s="33"/>
      <c r="C30" s="34">
        <f>SUM(C23:C29)</f>
        <v>4228.46</v>
      </c>
      <c r="D30" s="34">
        <f t="shared" ref="D30:G30" si="4">SUM(D23:D29)</f>
        <v>0</v>
      </c>
      <c r="E30" s="34">
        <f t="shared" si="4"/>
        <v>2416.02</v>
      </c>
      <c r="F30" s="34">
        <f t="shared" si="4"/>
        <v>-2416.02</v>
      </c>
      <c r="G30" s="103" t="e">
        <f t="shared" si="4"/>
        <v>#DIV/0!</v>
      </c>
      <c r="H30" s="57">
        <f>SUM(H23:H29)</f>
        <v>0</v>
      </c>
      <c r="I30" s="58" t="e">
        <f t="shared" si="1"/>
        <v>#DIV/0!</v>
      </c>
    </row>
    <row r="31" spans="1:9" x14ac:dyDescent="0.25">
      <c r="A31" s="8"/>
      <c r="B31" s="8"/>
      <c r="C31" s="8"/>
      <c r="D31" s="8"/>
      <c r="E31" s="8"/>
      <c r="F31" s="8"/>
      <c r="G31" s="81" t="s">
        <v>21</v>
      </c>
      <c r="H31" s="99"/>
      <c r="I31" s="55" t="s">
        <v>21</v>
      </c>
    </row>
    <row r="32" spans="1:9" x14ac:dyDescent="0.25">
      <c r="A32" s="9" t="s">
        <v>535</v>
      </c>
      <c r="B32" s="11"/>
      <c r="C32" s="12"/>
      <c r="D32" s="12"/>
      <c r="E32" s="12"/>
      <c r="F32" s="12"/>
      <c r="G32" s="81" t="s">
        <v>21</v>
      </c>
      <c r="H32" s="54"/>
      <c r="I32" s="55" t="s">
        <v>21</v>
      </c>
    </row>
    <row r="33" spans="1:9" x14ac:dyDescent="0.25">
      <c r="A33" s="9" t="s">
        <v>536</v>
      </c>
      <c r="B33" s="9" t="s">
        <v>537</v>
      </c>
      <c r="C33" s="12">
        <v>3333.72</v>
      </c>
      <c r="D33" s="12">
        <v>0</v>
      </c>
      <c r="E33" s="12">
        <v>0</v>
      </c>
      <c r="F33" s="12">
        <v>0</v>
      </c>
      <c r="G33" s="81" t="e">
        <f t="shared" si="0"/>
        <v>#DIV/0!</v>
      </c>
      <c r="H33" s="54">
        <v>0</v>
      </c>
      <c r="I33" s="55" t="e">
        <f t="shared" si="1"/>
        <v>#DIV/0!</v>
      </c>
    </row>
    <row r="34" spans="1:9" x14ac:dyDescent="0.25">
      <c r="A34" s="9" t="s">
        <v>538</v>
      </c>
      <c r="B34" s="9" t="s">
        <v>125</v>
      </c>
      <c r="C34" s="12">
        <v>937.5</v>
      </c>
      <c r="D34" s="12">
        <v>0</v>
      </c>
      <c r="E34" s="12">
        <v>0</v>
      </c>
      <c r="F34" s="12">
        <v>0</v>
      </c>
      <c r="G34" s="81" t="e">
        <f t="shared" si="0"/>
        <v>#DIV/0!</v>
      </c>
      <c r="H34" s="54">
        <v>0</v>
      </c>
      <c r="I34" s="55" t="e">
        <f t="shared" si="1"/>
        <v>#DIV/0!</v>
      </c>
    </row>
    <row r="35" spans="1:9" x14ac:dyDescent="0.25">
      <c r="A35" s="9" t="s">
        <v>539</v>
      </c>
      <c r="B35" s="9" t="s">
        <v>540</v>
      </c>
      <c r="C35" s="12">
        <v>300</v>
      </c>
      <c r="D35" s="12">
        <v>0</v>
      </c>
      <c r="E35" s="12">
        <v>184</v>
      </c>
      <c r="F35" s="12">
        <v>-184</v>
      </c>
      <c r="G35" s="81" t="e">
        <f t="shared" si="0"/>
        <v>#DIV/0!</v>
      </c>
      <c r="H35" s="54">
        <v>0</v>
      </c>
      <c r="I35" s="55" t="e">
        <f t="shared" si="1"/>
        <v>#DIV/0!</v>
      </c>
    </row>
    <row r="36" spans="1:9" x14ac:dyDescent="0.25">
      <c r="A36" s="9" t="s">
        <v>541</v>
      </c>
      <c r="B36" s="9" t="s">
        <v>542</v>
      </c>
      <c r="C36" s="12">
        <v>1245</v>
      </c>
      <c r="D36" s="12">
        <v>0</v>
      </c>
      <c r="E36" s="12">
        <v>0</v>
      </c>
      <c r="F36" s="12">
        <v>0</v>
      </c>
      <c r="G36" s="81" t="e">
        <f t="shared" si="0"/>
        <v>#DIV/0!</v>
      </c>
      <c r="H36" s="54">
        <v>0</v>
      </c>
      <c r="I36" s="55" t="e">
        <f t="shared" si="1"/>
        <v>#DIV/0!</v>
      </c>
    </row>
    <row r="37" spans="1:9" ht="15.75" thickBot="1" x14ac:dyDescent="0.3">
      <c r="A37" s="19" t="s">
        <v>543</v>
      </c>
      <c r="B37" s="19" t="s">
        <v>544</v>
      </c>
      <c r="C37" s="20">
        <v>130.33000000000001</v>
      </c>
      <c r="D37" s="20">
        <v>0</v>
      </c>
      <c r="E37" s="20">
        <v>504.9</v>
      </c>
      <c r="F37" s="20">
        <v>-504.9</v>
      </c>
      <c r="G37" s="83" t="e">
        <f t="shared" si="0"/>
        <v>#DIV/0!</v>
      </c>
      <c r="H37" s="59">
        <v>0</v>
      </c>
      <c r="I37" s="60" t="e">
        <f t="shared" si="1"/>
        <v>#DIV/0!</v>
      </c>
    </row>
    <row r="38" spans="1:9" ht="15.75" thickTop="1" x14ac:dyDescent="0.25">
      <c r="A38" s="21" t="s">
        <v>855</v>
      </c>
      <c r="B38" s="33"/>
      <c r="C38" s="34">
        <f>SUM(C33:C37)</f>
        <v>5946.5499999999993</v>
      </c>
      <c r="D38" s="34">
        <f t="shared" ref="D38:F38" si="5">SUM(D33:D37)</f>
        <v>0</v>
      </c>
      <c r="E38" s="34">
        <f t="shared" si="5"/>
        <v>688.9</v>
      </c>
      <c r="F38" s="34">
        <f t="shared" si="5"/>
        <v>-688.9</v>
      </c>
      <c r="G38" s="82" t="e">
        <f t="shared" si="0"/>
        <v>#DIV/0!</v>
      </c>
      <c r="H38" s="57">
        <f>SUM(H33:H37)</f>
        <v>0</v>
      </c>
      <c r="I38" s="58" t="e">
        <f t="shared" si="1"/>
        <v>#DIV/0!</v>
      </c>
    </row>
    <row r="39" spans="1:9" x14ac:dyDescent="0.25">
      <c r="A39" s="8"/>
      <c r="B39" s="8"/>
      <c r="C39" s="8"/>
      <c r="D39" s="8"/>
      <c r="E39" s="8"/>
      <c r="F39" s="8"/>
      <c r="G39" s="81" t="s">
        <v>21</v>
      </c>
      <c r="H39" s="30"/>
      <c r="I39" s="44" t="s">
        <v>21</v>
      </c>
    </row>
    <row r="40" spans="1:9" x14ac:dyDescent="0.25">
      <c r="A40" s="9" t="s">
        <v>441</v>
      </c>
      <c r="B40" s="11"/>
      <c r="C40" s="12"/>
      <c r="D40" s="12"/>
      <c r="E40" s="12"/>
      <c r="F40" s="12"/>
      <c r="G40" s="81" t="s">
        <v>21</v>
      </c>
      <c r="H40" s="31"/>
      <c r="I40" s="44" t="s">
        <v>21</v>
      </c>
    </row>
    <row r="41" spans="1:9" x14ac:dyDescent="0.25">
      <c r="A41" s="9" t="s">
        <v>545</v>
      </c>
      <c r="B41" s="9" t="s">
        <v>157</v>
      </c>
      <c r="C41" s="12">
        <v>0</v>
      </c>
      <c r="D41" s="12">
        <v>0</v>
      </c>
      <c r="E41" s="12">
        <v>428.66</v>
      </c>
      <c r="F41" s="12">
        <v>-428.66</v>
      </c>
      <c r="G41" s="81" t="e">
        <f t="shared" ref="G41:G50" si="6">+E41/D41</f>
        <v>#DIV/0!</v>
      </c>
      <c r="H41" s="54">
        <v>0</v>
      </c>
      <c r="I41" s="55" t="e">
        <f t="shared" ref="I41:I51" si="7">+H41/D41-1</f>
        <v>#DIV/0!</v>
      </c>
    </row>
    <row r="42" spans="1:9" x14ac:dyDescent="0.25">
      <c r="A42" s="9" t="s">
        <v>546</v>
      </c>
      <c r="B42" s="9" t="s">
        <v>240</v>
      </c>
      <c r="C42" s="12">
        <v>624.88</v>
      </c>
      <c r="D42" s="12">
        <v>0</v>
      </c>
      <c r="E42" s="12">
        <v>0</v>
      </c>
      <c r="F42" s="12">
        <v>0</v>
      </c>
      <c r="G42" s="81" t="e">
        <f t="shared" si="6"/>
        <v>#DIV/0!</v>
      </c>
      <c r="H42" s="54">
        <v>0</v>
      </c>
      <c r="I42" s="55" t="e">
        <f t="shared" si="7"/>
        <v>#DIV/0!</v>
      </c>
    </row>
    <row r="43" spans="1:9" ht="15.75" thickBot="1" x14ac:dyDescent="0.3">
      <c r="A43" s="19" t="s">
        <v>547</v>
      </c>
      <c r="B43" s="19" t="s">
        <v>548</v>
      </c>
      <c r="C43" s="20">
        <v>194199</v>
      </c>
      <c r="D43" s="20">
        <v>0</v>
      </c>
      <c r="E43" s="20">
        <v>0</v>
      </c>
      <c r="F43" s="20">
        <v>0</v>
      </c>
      <c r="G43" s="83" t="e">
        <f t="shared" si="6"/>
        <v>#DIV/0!</v>
      </c>
      <c r="H43" s="59">
        <v>0</v>
      </c>
      <c r="I43" s="60" t="e">
        <f t="shared" si="7"/>
        <v>#DIV/0!</v>
      </c>
    </row>
    <row r="44" spans="1:9" ht="15.75" thickTop="1" x14ac:dyDescent="0.25">
      <c r="A44" s="21" t="s">
        <v>444</v>
      </c>
      <c r="B44" s="33"/>
      <c r="C44" s="34">
        <f>SUM(C41:C43)</f>
        <v>194823.88</v>
      </c>
      <c r="D44" s="34">
        <f t="shared" ref="D44:F44" si="8">SUM(D41:D43)</f>
        <v>0</v>
      </c>
      <c r="E44" s="34">
        <f t="shared" si="8"/>
        <v>428.66</v>
      </c>
      <c r="F44" s="34">
        <f t="shared" si="8"/>
        <v>-428.66</v>
      </c>
      <c r="G44" s="82" t="e">
        <f t="shared" si="6"/>
        <v>#DIV/0!</v>
      </c>
      <c r="H44" s="57">
        <f>SUM(H41:H43)</f>
        <v>0</v>
      </c>
      <c r="I44" s="58" t="e">
        <f t="shared" si="7"/>
        <v>#DIV/0!</v>
      </c>
    </row>
    <row r="45" spans="1:9" ht="15.75" thickBot="1" x14ac:dyDescent="0.3">
      <c r="A45" s="95"/>
      <c r="B45" s="95"/>
      <c r="C45" s="24"/>
      <c r="D45" s="24"/>
      <c r="E45" s="24"/>
      <c r="F45" s="24"/>
      <c r="G45" s="83" t="s">
        <v>21</v>
      </c>
      <c r="H45" s="104"/>
      <c r="I45" s="105" t="s">
        <v>21</v>
      </c>
    </row>
    <row r="46" spans="1:9" ht="16.5" thickTop="1" thickBot="1" x14ac:dyDescent="0.3">
      <c r="A46" s="37" t="s">
        <v>460</v>
      </c>
      <c r="B46" s="38"/>
      <c r="C46" s="39">
        <f>+C20+C30+C38+C44</f>
        <v>205047.26</v>
      </c>
      <c r="D46" s="39">
        <f t="shared" ref="D46:F46" si="9">+D20+D30+D38+D44</f>
        <v>0</v>
      </c>
      <c r="E46" s="39">
        <f t="shared" si="9"/>
        <v>3533.58</v>
      </c>
      <c r="F46" s="39">
        <f t="shared" si="9"/>
        <v>-3533.58</v>
      </c>
      <c r="G46" s="92" t="e">
        <f t="shared" si="6"/>
        <v>#DIV/0!</v>
      </c>
      <c r="H46" s="93">
        <v>0</v>
      </c>
      <c r="I46" s="94" t="e">
        <f t="shared" si="7"/>
        <v>#DIV/0!</v>
      </c>
    </row>
    <row r="47" spans="1:9" ht="16.5" thickTop="1" thickBot="1" x14ac:dyDescent="0.3">
      <c r="A47" s="8"/>
      <c r="B47" s="8"/>
      <c r="C47" s="15"/>
      <c r="D47" s="15"/>
      <c r="E47" s="15"/>
      <c r="F47" s="15"/>
      <c r="G47" s="81" t="s">
        <v>21</v>
      </c>
      <c r="H47" s="45"/>
      <c r="I47" s="44" t="s">
        <v>21</v>
      </c>
    </row>
    <row r="48" spans="1:9" x14ac:dyDescent="0.25">
      <c r="A48" s="64" t="s">
        <v>549</v>
      </c>
      <c r="B48" s="65"/>
      <c r="C48" s="66"/>
      <c r="D48" s="66"/>
      <c r="E48" s="66"/>
      <c r="F48" s="66"/>
      <c r="G48" s="112" t="s">
        <v>21</v>
      </c>
      <c r="H48" s="106"/>
      <c r="I48" s="107" t="s">
        <v>21</v>
      </c>
    </row>
    <row r="49" spans="1:9" x14ac:dyDescent="0.25">
      <c r="A49" s="69" t="s">
        <v>106</v>
      </c>
      <c r="B49" s="51"/>
      <c r="C49" s="36">
        <f>+C15</f>
        <v>19391.48</v>
      </c>
      <c r="D49" s="36">
        <f t="shared" ref="D49:F49" si="10">+D15</f>
        <v>0</v>
      </c>
      <c r="E49" s="36">
        <f t="shared" si="10"/>
        <v>2425.89</v>
      </c>
      <c r="F49" s="36">
        <f t="shared" si="10"/>
        <v>-2425.89</v>
      </c>
      <c r="G49" s="82" t="e">
        <f t="shared" si="6"/>
        <v>#DIV/0!</v>
      </c>
      <c r="H49" s="61">
        <f t="shared" ref="H49" si="11">+H15</f>
        <v>0</v>
      </c>
      <c r="I49" s="108" t="e">
        <f t="shared" si="7"/>
        <v>#DIV/0!</v>
      </c>
    </row>
    <row r="50" spans="1:9" ht="15.75" thickBot="1" x14ac:dyDescent="0.3">
      <c r="A50" s="70" t="s">
        <v>460</v>
      </c>
      <c r="B50" s="38"/>
      <c r="C50" s="39">
        <f>-C46</f>
        <v>-205047.26</v>
      </c>
      <c r="D50" s="39">
        <f t="shared" ref="D50:F50" si="12">-D46</f>
        <v>0</v>
      </c>
      <c r="E50" s="39">
        <f t="shared" si="12"/>
        <v>-3533.58</v>
      </c>
      <c r="F50" s="39">
        <f t="shared" si="12"/>
        <v>3533.58</v>
      </c>
      <c r="G50" s="92" t="e">
        <f t="shared" si="6"/>
        <v>#DIV/0!</v>
      </c>
      <c r="H50" s="93">
        <f t="shared" ref="H50" si="13">-H46</f>
        <v>0</v>
      </c>
      <c r="I50" s="109" t="e">
        <f t="shared" si="7"/>
        <v>#DIV/0!</v>
      </c>
    </row>
    <row r="51" spans="1:9" ht="16.5" thickTop="1" thickBot="1" x14ac:dyDescent="0.3">
      <c r="A51" s="74" t="s">
        <v>461</v>
      </c>
      <c r="B51" s="75"/>
      <c r="C51" s="76">
        <f>SUM(C49:C50)</f>
        <v>-185655.78</v>
      </c>
      <c r="D51" s="76">
        <f>SUM(D49:D50)</f>
        <v>0</v>
      </c>
      <c r="E51" s="76">
        <f t="shared" ref="E51:F51" si="14">SUM(E49:E50)</f>
        <v>-1107.69</v>
      </c>
      <c r="F51" s="76">
        <f t="shared" si="14"/>
        <v>1107.69</v>
      </c>
      <c r="G51" s="110" t="s">
        <v>21</v>
      </c>
      <c r="H51" s="76">
        <f>SUM(H49:H50)</f>
        <v>0</v>
      </c>
      <c r="I51" s="111" t="e">
        <f t="shared" si="7"/>
        <v>#DIV/0!</v>
      </c>
    </row>
  </sheetData>
  <mergeCells count="3">
    <mergeCell ref="A1:I1"/>
    <mergeCell ref="A2:I2"/>
    <mergeCell ref="A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5594-BDB4-4671-ADF9-7FAABB366191}">
  <dimension ref="A1:J47"/>
  <sheetViews>
    <sheetView topLeftCell="A16" workbookViewId="0">
      <selection activeCell="J3" sqref="J3"/>
    </sheetView>
  </sheetViews>
  <sheetFormatPr defaultRowHeight="15" x14ac:dyDescent="0.25"/>
  <cols>
    <col min="1" max="1" width="19.7109375" customWidth="1"/>
    <col min="2" max="2" width="21.140625" customWidth="1"/>
    <col min="3" max="3" width="13" bestFit="1" customWidth="1"/>
    <col min="4" max="4" width="17.7109375" bestFit="1" customWidth="1"/>
    <col min="5" max="5" width="12.7109375" bestFit="1" customWidth="1"/>
    <col min="6" max="6" width="10.28515625" bestFit="1" customWidth="1"/>
    <col min="7" max="7" width="10" bestFit="1" customWidth="1"/>
    <col min="8" max="8" width="18.28515625" bestFit="1" customWidth="1"/>
    <col min="9" max="9" width="7.42578125" bestFit="1" customWidth="1"/>
  </cols>
  <sheetData>
    <row r="1" spans="1:10" ht="15.75" x14ac:dyDescent="0.25">
      <c r="A1" s="270" t="s">
        <v>828</v>
      </c>
      <c r="B1" s="270"/>
      <c r="C1" s="270"/>
      <c r="D1" s="270"/>
      <c r="E1" s="270"/>
      <c r="F1" s="270"/>
      <c r="G1" s="270"/>
      <c r="H1" s="270"/>
      <c r="I1" s="270"/>
    </row>
    <row r="2" spans="1:10" ht="15.75" x14ac:dyDescent="0.25">
      <c r="A2" s="270" t="s">
        <v>1</v>
      </c>
      <c r="B2" s="270"/>
      <c r="C2" s="270"/>
      <c r="D2" s="270"/>
      <c r="E2" s="270"/>
      <c r="F2" s="270"/>
      <c r="G2" s="270"/>
      <c r="H2" s="270"/>
      <c r="I2" s="270"/>
      <c r="J2" s="151" t="s">
        <v>878</v>
      </c>
    </row>
    <row r="3" spans="1:10" ht="15.75" x14ac:dyDescent="0.25">
      <c r="A3" s="271" t="s">
        <v>2</v>
      </c>
      <c r="B3" s="271"/>
      <c r="C3" s="271"/>
      <c r="D3" s="271"/>
      <c r="E3" s="271"/>
      <c r="F3" s="271"/>
      <c r="G3" s="271"/>
      <c r="H3" s="271"/>
      <c r="I3" s="271"/>
    </row>
    <row r="4" spans="1:10" s="8" customFormat="1" ht="15.75" x14ac:dyDescent="0.25">
      <c r="A4" s="49"/>
      <c r="B4" s="49"/>
      <c r="C4" s="49"/>
      <c r="D4" s="49"/>
      <c r="E4" s="49"/>
      <c r="F4" s="49"/>
      <c r="G4" s="49"/>
      <c r="H4" s="49"/>
      <c r="I4" s="49"/>
    </row>
    <row r="5" spans="1:10" x14ac:dyDescent="0.25">
      <c r="A5" s="9" t="s">
        <v>3</v>
      </c>
      <c r="B5" s="9" t="s">
        <v>3</v>
      </c>
      <c r="C5" s="10" t="s">
        <v>3</v>
      </c>
      <c r="D5" s="10"/>
      <c r="E5" s="10" t="s">
        <v>3</v>
      </c>
      <c r="F5" s="10"/>
      <c r="G5" s="10"/>
      <c r="H5" s="10" t="s">
        <v>3</v>
      </c>
      <c r="I5" s="10" t="s">
        <v>3</v>
      </c>
    </row>
    <row r="6" spans="1:10" x14ac:dyDescent="0.25">
      <c r="A6" s="21" t="s">
        <v>3</v>
      </c>
      <c r="B6" s="21" t="s">
        <v>3</v>
      </c>
      <c r="C6" s="40" t="s">
        <v>4</v>
      </c>
      <c r="D6" s="40" t="s">
        <v>5</v>
      </c>
      <c r="E6" s="40" t="s">
        <v>6</v>
      </c>
      <c r="F6" s="40" t="s">
        <v>7</v>
      </c>
      <c r="G6" s="40" t="s">
        <v>857</v>
      </c>
      <c r="H6" s="52" t="s">
        <v>9</v>
      </c>
      <c r="I6" s="52" t="s">
        <v>10</v>
      </c>
      <c r="J6" s="96"/>
    </row>
    <row r="7" spans="1:10" x14ac:dyDescent="0.25">
      <c r="A7" s="42" t="s">
        <v>11</v>
      </c>
      <c r="B7" s="42" t="s">
        <v>12</v>
      </c>
      <c r="C7" s="43" t="s">
        <v>13</v>
      </c>
      <c r="D7" s="43" t="s">
        <v>14</v>
      </c>
      <c r="E7" s="43" t="s">
        <v>15</v>
      </c>
      <c r="F7" s="43" t="s">
        <v>16</v>
      </c>
      <c r="G7" s="43" t="s">
        <v>17</v>
      </c>
      <c r="H7" s="53" t="s">
        <v>18</v>
      </c>
      <c r="I7" s="53" t="s">
        <v>19</v>
      </c>
      <c r="J7" s="96"/>
    </row>
    <row r="8" spans="1:10" x14ac:dyDescent="0.25">
      <c r="A8" s="21" t="s">
        <v>20</v>
      </c>
      <c r="B8" s="11"/>
      <c r="C8" s="12"/>
      <c r="D8" s="12"/>
      <c r="E8" s="12"/>
      <c r="F8" s="12"/>
      <c r="G8" s="12"/>
      <c r="H8" s="54"/>
      <c r="I8" s="54"/>
    </row>
    <row r="9" spans="1:10" x14ac:dyDescent="0.25">
      <c r="A9" s="9" t="s">
        <v>462</v>
      </c>
      <c r="B9" s="11"/>
      <c r="C9" s="12"/>
      <c r="D9" s="12"/>
      <c r="E9" s="12"/>
      <c r="F9" s="12"/>
      <c r="G9" s="81" t="s">
        <v>21</v>
      </c>
      <c r="H9" s="54"/>
      <c r="I9" s="55" t="s">
        <v>21</v>
      </c>
    </row>
    <row r="10" spans="1:10" ht="15.75" thickBot="1" x14ac:dyDescent="0.3">
      <c r="A10" s="19" t="s">
        <v>550</v>
      </c>
      <c r="B10" s="19" t="s">
        <v>856</v>
      </c>
      <c r="C10" s="20">
        <v>-17.32</v>
      </c>
      <c r="D10" s="20">
        <v>300</v>
      </c>
      <c r="E10" s="20">
        <v>94.43</v>
      </c>
      <c r="F10" s="20">
        <v>205.57</v>
      </c>
      <c r="G10" s="83">
        <f t="shared" ref="G10:G41" si="0">+E10/D10</f>
        <v>0.31476666666666669</v>
      </c>
      <c r="H10" s="59">
        <v>100</v>
      </c>
      <c r="I10" s="60">
        <f t="shared" ref="I10:I41" si="1">+H10/D10-1</f>
        <v>-0.66666666666666674</v>
      </c>
    </row>
    <row r="11" spans="1:10" ht="15.75" thickTop="1" x14ac:dyDescent="0.25">
      <c r="A11" s="21" t="s">
        <v>110</v>
      </c>
      <c r="B11" s="33"/>
      <c r="C11" s="34">
        <f>+C10</f>
        <v>-17.32</v>
      </c>
      <c r="D11" s="34">
        <f t="shared" ref="D11:F11" si="2">+D10</f>
        <v>300</v>
      </c>
      <c r="E11" s="34">
        <f t="shared" si="2"/>
        <v>94.43</v>
      </c>
      <c r="F11" s="34">
        <f t="shared" si="2"/>
        <v>205.57</v>
      </c>
      <c r="G11" s="82">
        <f>+G10</f>
        <v>0.31476666666666669</v>
      </c>
      <c r="H11" s="57">
        <f>+H10</f>
        <v>100</v>
      </c>
      <c r="I11" s="58">
        <f>+I10</f>
        <v>-0.66666666666666674</v>
      </c>
    </row>
    <row r="12" spans="1:10" x14ac:dyDescent="0.25">
      <c r="A12" s="8"/>
      <c r="B12" s="8"/>
      <c r="C12" s="8"/>
      <c r="D12" s="8"/>
      <c r="E12" s="8"/>
      <c r="F12" s="8"/>
      <c r="G12" s="81" t="s">
        <v>21</v>
      </c>
      <c r="H12" s="99"/>
      <c r="I12" s="55" t="s">
        <v>21</v>
      </c>
    </row>
    <row r="13" spans="1:10" x14ac:dyDescent="0.25">
      <c r="A13" s="9" t="s">
        <v>551</v>
      </c>
      <c r="B13" s="11"/>
      <c r="C13" s="12"/>
      <c r="D13" s="12"/>
      <c r="E13" s="12"/>
      <c r="F13" s="12"/>
      <c r="G13" s="81" t="s">
        <v>21</v>
      </c>
      <c r="H13" s="54"/>
      <c r="I13" s="55" t="s">
        <v>21</v>
      </c>
    </row>
    <row r="14" spans="1:10" ht="15.75" thickBot="1" x14ac:dyDescent="0.3">
      <c r="A14" s="19" t="s">
        <v>552</v>
      </c>
      <c r="B14" s="19" t="s">
        <v>28</v>
      </c>
      <c r="C14" s="20">
        <v>22952.83</v>
      </c>
      <c r="D14" s="20">
        <v>23032</v>
      </c>
      <c r="E14" s="20">
        <v>31699.37</v>
      </c>
      <c r="F14" s="20">
        <v>-8667.3700000000008</v>
      </c>
      <c r="G14" s="83">
        <f t="shared" si="0"/>
        <v>1.3763186002084056</v>
      </c>
      <c r="H14" s="59">
        <v>32500</v>
      </c>
      <c r="I14" s="60">
        <f t="shared" si="1"/>
        <v>0.41108023619312251</v>
      </c>
    </row>
    <row r="15" spans="1:10" ht="15.75" thickTop="1" x14ac:dyDescent="0.25">
      <c r="A15" s="21" t="s">
        <v>553</v>
      </c>
      <c r="B15" s="33"/>
      <c r="C15" s="34">
        <f>+C14</f>
        <v>22952.83</v>
      </c>
      <c r="D15" s="34">
        <f t="shared" ref="D15:F15" si="3">+D14</f>
        <v>23032</v>
      </c>
      <c r="E15" s="34">
        <f t="shared" si="3"/>
        <v>31699.37</v>
      </c>
      <c r="F15" s="34">
        <f t="shared" si="3"/>
        <v>-8667.3700000000008</v>
      </c>
      <c r="G15" s="82">
        <f>+G14</f>
        <v>1.3763186002084056</v>
      </c>
      <c r="H15" s="57">
        <f>+H14</f>
        <v>32500</v>
      </c>
      <c r="I15" s="58">
        <f t="shared" si="1"/>
        <v>0.41108023619312251</v>
      </c>
    </row>
    <row r="16" spans="1:10" x14ac:dyDescent="0.25">
      <c r="A16" s="8"/>
      <c r="B16" s="8"/>
      <c r="C16" s="8"/>
      <c r="D16" s="8"/>
      <c r="E16" s="8"/>
      <c r="F16" s="8"/>
      <c r="G16" s="81" t="s">
        <v>21</v>
      </c>
      <c r="H16" s="99"/>
      <c r="I16" s="55" t="s">
        <v>21</v>
      </c>
    </row>
    <row r="17" spans="1:9" x14ac:dyDescent="0.25">
      <c r="A17" s="9" t="s">
        <v>554</v>
      </c>
      <c r="B17" s="11"/>
      <c r="C17" s="12"/>
      <c r="D17" s="12"/>
      <c r="E17" s="12"/>
      <c r="F17" s="12"/>
      <c r="G17" s="81" t="s">
        <v>21</v>
      </c>
      <c r="H17" s="54"/>
      <c r="I17" s="55" t="s">
        <v>21</v>
      </c>
    </row>
    <row r="18" spans="1:9" ht="15.75" thickBot="1" x14ac:dyDescent="0.3">
      <c r="A18" s="19" t="s">
        <v>555</v>
      </c>
      <c r="B18" s="19" t="s">
        <v>556</v>
      </c>
      <c r="C18" s="20">
        <v>5948.66</v>
      </c>
      <c r="D18" s="20">
        <v>444</v>
      </c>
      <c r="E18" s="20">
        <v>3980.28</v>
      </c>
      <c r="F18" s="20">
        <v>-3536.28</v>
      </c>
      <c r="G18" s="83">
        <f t="shared" si="0"/>
        <v>8.9645945945945957</v>
      </c>
      <c r="H18" s="59">
        <v>4000</v>
      </c>
      <c r="I18" s="60">
        <f t="shared" si="1"/>
        <v>8.0090090090090094</v>
      </c>
    </row>
    <row r="19" spans="1:9" ht="15.75" thickTop="1" x14ac:dyDescent="0.25">
      <c r="A19" s="21" t="s">
        <v>557</v>
      </c>
      <c r="B19" s="33"/>
      <c r="C19" s="34">
        <f>+C18</f>
        <v>5948.66</v>
      </c>
      <c r="D19" s="34">
        <f t="shared" ref="D19:F19" si="4">+D18</f>
        <v>444</v>
      </c>
      <c r="E19" s="34">
        <f t="shared" si="4"/>
        <v>3980.28</v>
      </c>
      <c r="F19" s="34">
        <f t="shared" si="4"/>
        <v>-3536.28</v>
      </c>
      <c r="G19" s="82">
        <f>+G18</f>
        <v>8.9645945945945957</v>
      </c>
      <c r="H19" s="57">
        <f>+H18</f>
        <v>4000</v>
      </c>
      <c r="I19" s="58">
        <f>+I18</f>
        <v>8.0090090090090094</v>
      </c>
    </row>
    <row r="20" spans="1:9" x14ac:dyDescent="0.25">
      <c r="A20" s="8"/>
      <c r="B20" s="8"/>
      <c r="C20" s="8"/>
      <c r="D20" s="8"/>
      <c r="E20" s="8"/>
      <c r="F20" s="8"/>
      <c r="G20" s="81" t="s">
        <v>21</v>
      </c>
      <c r="H20" s="99"/>
      <c r="I20" s="55" t="s">
        <v>21</v>
      </c>
    </row>
    <row r="21" spans="1:9" x14ac:dyDescent="0.25">
      <c r="A21" s="9" t="s">
        <v>558</v>
      </c>
      <c r="B21" s="11"/>
      <c r="C21" s="12"/>
      <c r="D21" s="12"/>
      <c r="E21" s="12"/>
      <c r="F21" s="12"/>
      <c r="G21" s="81" t="s">
        <v>21</v>
      </c>
      <c r="H21" s="54"/>
      <c r="I21" s="55" t="s">
        <v>21</v>
      </c>
    </row>
    <row r="22" spans="1:9" ht="15.75" thickBot="1" x14ac:dyDescent="0.3">
      <c r="A22" s="19" t="s">
        <v>559</v>
      </c>
      <c r="B22" s="19" t="s">
        <v>556</v>
      </c>
      <c r="C22" s="20">
        <v>0</v>
      </c>
      <c r="D22" s="20">
        <v>5782</v>
      </c>
      <c r="E22" s="20">
        <v>6049.71</v>
      </c>
      <c r="F22" s="20">
        <v>-267.70999999999998</v>
      </c>
      <c r="G22" s="83">
        <f t="shared" si="0"/>
        <v>1.0463005880318228</v>
      </c>
      <c r="H22" s="59">
        <v>6250</v>
      </c>
      <c r="I22" s="60">
        <f t="shared" si="1"/>
        <v>8.094085091663783E-2</v>
      </c>
    </row>
    <row r="23" spans="1:9" ht="15.75" thickTop="1" x14ac:dyDescent="0.25">
      <c r="A23" s="21" t="s">
        <v>560</v>
      </c>
      <c r="B23" s="33"/>
      <c r="C23" s="34">
        <f>+C22</f>
        <v>0</v>
      </c>
      <c r="D23" s="34">
        <f t="shared" ref="D23:F23" si="5">+D22</f>
        <v>5782</v>
      </c>
      <c r="E23" s="34">
        <f t="shared" si="5"/>
        <v>6049.71</v>
      </c>
      <c r="F23" s="34">
        <f t="shared" si="5"/>
        <v>-267.70999999999998</v>
      </c>
      <c r="G23" s="82">
        <f>+G22</f>
        <v>1.0463005880318228</v>
      </c>
      <c r="H23" s="57">
        <f>+H22</f>
        <v>6250</v>
      </c>
      <c r="I23" s="58">
        <f>+I22</f>
        <v>8.094085091663783E-2</v>
      </c>
    </row>
    <row r="24" spans="1:9" ht="15.75" thickBot="1" x14ac:dyDescent="0.3">
      <c r="A24" s="95"/>
      <c r="B24" s="95"/>
      <c r="C24" s="24"/>
      <c r="D24" s="24"/>
      <c r="E24" s="24"/>
      <c r="F24" s="24"/>
      <c r="G24" s="83" t="s">
        <v>21</v>
      </c>
      <c r="H24" s="100"/>
      <c r="I24" s="60" t="s">
        <v>21</v>
      </c>
    </row>
    <row r="25" spans="1:9" ht="16.5" thickTop="1" thickBot="1" x14ac:dyDescent="0.3">
      <c r="A25" s="37" t="s">
        <v>106</v>
      </c>
      <c r="B25" s="38"/>
      <c r="C25" s="39">
        <f>+C11+C15+C19+C23</f>
        <v>28884.170000000002</v>
      </c>
      <c r="D25" s="39">
        <f t="shared" ref="D25:H25" si="6">+D11+D15+D19+D23</f>
        <v>29558</v>
      </c>
      <c r="E25" s="39">
        <f t="shared" si="6"/>
        <v>41823.79</v>
      </c>
      <c r="F25" s="39">
        <f t="shared" si="6"/>
        <v>-12265.79</v>
      </c>
      <c r="G25" s="92">
        <f t="shared" si="0"/>
        <v>1.4149736112050884</v>
      </c>
      <c r="H25" s="93">
        <f t="shared" si="6"/>
        <v>42850</v>
      </c>
      <c r="I25" s="94">
        <f t="shared" si="1"/>
        <v>0.4496921307260302</v>
      </c>
    </row>
    <row r="26" spans="1:9" ht="15.75" thickTop="1" x14ac:dyDescent="0.25">
      <c r="A26" s="8"/>
      <c r="B26" s="8"/>
      <c r="C26" s="8"/>
      <c r="D26" s="8"/>
      <c r="E26" s="8"/>
      <c r="F26" s="16"/>
      <c r="G26" s="14" t="s">
        <v>21</v>
      </c>
      <c r="H26" s="85"/>
      <c r="I26" s="44" t="s">
        <v>21</v>
      </c>
    </row>
    <row r="27" spans="1:9" x14ac:dyDescent="0.25">
      <c r="A27" s="8"/>
      <c r="B27" s="8"/>
      <c r="C27" s="8"/>
      <c r="D27" s="8"/>
      <c r="E27" s="8"/>
      <c r="F27" s="16"/>
      <c r="G27" s="14" t="s">
        <v>21</v>
      </c>
      <c r="H27" s="85"/>
      <c r="I27" s="44" t="s">
        <v>21</v>
      </c>
    </row>
    <row r="28" spans="1:9" x14ac:dyDescent="0.25">
      <c r="A28" s="21" t="s">
        <v>107</v>
      </c>
      <c r="B28" s="11"/>
      <c r="C28" s="12"/>
      <c r="D28" s="12"/>
      <c r="E28" s="12"/>
      <c r="F28" s="18"/>
      <c r="G28" s="14" t="s">
        <v>21</v>
      </c>
      <c r="H28" s="91"/>
      <c r="I28" s="44" t="s">
        <v>21</v>
      </c>
    </row>
    <row r="29" spans="1:9" x14ac:dyDescent="0.25">
      <c r="A29" s="9" t="s">
        <v>551</v>
      </c>
      <c r="B29" s="11"/>
      <c r="C29" s="12"/>
      <c r="D29" s="12"/>
      <c r="E29" s="12"/>
      <c r="F29" s="18"/>
      <c r="G29" s="14" t="s">
        <v>21</v>
      </c>
      <c r="H29" s="91"/>
      <c r="I29" s="44" t="s">
        <v>21</v>
      </c>
    </row>
    <row r="30" spans="1:9" ht="15.75" thickBot="1" x14ac:dyDescent="0.3">
      <c r="A30" s="19" t="s">
        <v>561</v>
      </c>
      <c r="B30" s="19" t="s">
        <v>107</v>
      </c>
      <c r="C30" s="20">
        <v>0</v>
      </c>
      <c r="D30" s="20">
        <v>23332</v>
      </c>
      <c r="E30" s="20">
        <v>0</v>
      </c>
      <c r="F30" s="20">
        <v>23332</v>
      </c>
      <c r="G30" s="83">
        <f t="shared" si="0"/>
        <v>0</v>
      </c>
      <c r="H30" s="59">
        <v>32500</v>
      </c>
      <c r="I30" s="60">
        <f t="shared" si="1"/>
        <v>0.39293673924224248</v>
      </c>
    </row>
    <row r="31" spans="1:9" ht="15.75" thickTop="1" x14ac:dyDescent="0.25">
      <c r="A31" s="21" t="s">
        <v>553</v>
      </c>
      <c r="B31" s="33"/>
      <c r="C31" s="34">
        <f>+C30</f>
        <v>0</v>
      </c>
      <c r="D31" s="34">
        <f>+D30</f>
        <v>23332</v>
      </c>
      <c r="E31" s="34">
        <f t="shared" ref="E31:F31" si="7">+E30</f>
        <v>0</v>
      </c>
      <c r="F31" s="34">
        <f t="shared" si="7"/>
        <v>23332</v>
      </c>
      <c r="G31" s="82">
        <f>+G30</f>
        <v>0</v>
      </c>
      <c r="H31" s="57">
        <v>32600</v>
      </c>
      <c r="I31" s="58">
        <f>+I30</f>
        <v>0.39293673924224248</v>
      </c>
    </row>
    <row r="32" spans="1:9" x14ac:dyDescent="0.25">
      <c r="A32" s="8"/>
      <c r="B32" s="8"/>
      <c r="C32" s="8"/>
      <c r="D32" s="8"/>
      <c r="E32" s="8"/>
      <c r="F32" s="8"/>
      <c r="G32" s="81" t="s">
        <v>21</v>
      </c>
      <c r="H32" s="99"/>
      <c r="I32" s="55" t="s">
        <v>21</v>
      </c>
    </row>
    <row r="33" spans="1:10" x14ac:dyDescent="0.25">
      <c r="A33" s="9" t="s">
        <v>554</v>
      </c>
      <c r="B33" s="11"/>
      <c r="C33" s="12"/>
      <c r="D33" s="12"/>
      <c r="E33" s="12"/>
      <c r="F33" s="12"/>
      <c r="G33" s="81" t="s">
        <v>21</v>
      </c>
      <c r="H33" s="54"/>
      <c r="I33" s="55" t="s">
        <v>21</v>
      </c>
    </row>
    <row r="34" spans="1:10" ht="15.75" thickBot="1" x14ac:dyDescent="0.3">
      <c r="A34" s="19" t="s">
        <v>562</v>
      </c>
      <c r="B34" s="19" t="s">
        <v>107</v>
      </c>
      <c r="C34" s="20">
        <v>0</v>
      </c>
      <c r="D34" s="20">
        <v>444</v>
      </c>
      <c r="E34" s="20">
        <v>0</v>
      </c>
      <c r="F34" s="20">
        <v>444</v>
      </c>
      <c r="G34" s="83">
        <f t="shared" si="0"/>
        <v>0</v>
      </c>
      <c r="H34" s="59">
        <v>4000</v>
      </c>
      <c r="I34" s="60">
        <f t="shared" si="1"/>
        <v>8.0090090090090094</v>
      </c>
    </row>
    <row r="35" spans="1:10" ht="15.75" thickTop="1" x14ac:dyDescent="0.25">
      <c r="A35" s="21" t="s">
        <v>557</v>
      </c>
      <c r="B35" s="33"/>
      <c r="C35" s="34">
        <f>+C34</f>
        <v>0</v>
      </c>
      <c r="D35" s="34">
        <f t="shared" ref="D35:F35" si="8">+D34</f>
        <v>444</v>
      </c>
      <c r="E35" s="34">
        <f t="shared" si="8"/>
        <v>0</v>
      </c>
      <c r="F35" s="34">
        <f t="shared" si="8"/>
        <v>444</v>
      </c>
      <c r="G35" s="82">
        <f>+G34</f>
        <v>0</v>
      </c>
      <c r="H35" s="57">
        <f>+H34</f>
        <v>4000</v>
      </c>
      <c r="I35" s="58">
        <f>+I34</f>
        <v>8.0090090090090094</v>
      </c>
    </row>
    <row r="36" spans="1:10" x14ac:dyDescent="0.25">
      <c r="A36" s="8"/>
      <c r="B36" s="8"/>
      <c r="C36" s="8"/>
      <c r="D36" s="8"/>
      <c r="E36" s="8"/>
      <c r="F36" s="8"/>
      <c r="G36" s="81" t="s">
        <v>21</v>
      </c>
      <c r="H36" s="99" t="s">
        <v>876</v>
      </c>
      <c r="I36" s="55" t="s">
        <v>21</v>
      </c>
    </row>
    <row r="37" spans="1:10" x14ac:dyDescent="0.25">
      <c r="A37" s="9" t="s">
        <v>558</v>
      </c>
      <c r="B37" s="11"/>
      <c r="C37" s="12"/>
      <c r="D37" s="12"/>
      <c r="E37" s="12"/>
      <c r="F37" s="12"/>
      <c r="G37" s="81" t="s">
        <v>21</v>
      </c>
      <c r="H37" s="54"/>
      <c r="I37" s="55" t="s">
        <v>21</v>
      </c>
    </row>
    <row r="38" spans="1:10" ht="15.75" thickBot="1" x14ac:dyDescent="0.3">
      <c r="A38" s="19" t="s">
        <v>563</v>
      </c>
      <c r="B38" s="19" t="s">
        <v>107</v>
      </c>
      <c r="C38" s="20">
        <v>0</v>
      </c>
      <c r="D38" s="20">
        <v>5782</v>
      </c>
      <c r="E38" s="20">
        <v>0</v>
      </c>
      <c r="F38" s="20">
        <v>5782</v>
      </c>
      <c r="G38" s="83">
        <f t="shared" si="0"/>
        <v>0</v>
      </c>
      <c r="H38" s="59">
        <v>6250</v>
      </c>
      <c r="I38" s="60">
        <f t="shared" si="1"/>
        <v>8.094085091663783E-2</v>
      </c>
    </row>
    <row r="39" spans="1:10" ht="15.75" thickTop="1" x14ac:dyDescent="0.25">
      <c r="A39" s="21" t="s">
        <v>560</v>
      </c>
      <c r="B39" s="33"/>
      <c r="C39" s="34">
        <f t="shared" ref="C39:I39" si="9">+C38</f>
        <v>0</v>
      </c>
      <c r="D39" s="34">
        <f t="shared" si="9"/>
        <v>5782</v>
      </c>
      <c r="E39" s="34">
        <f t="shared" si="9"/>
        <v>0</v>
      </c>
      <c r="F39" s="34">
        <f t="shared" si="9"/>
        <v>5782</v>
      </c>
      <c r="G39" s="82">
        <f t="shared" si="9"/>
        <v>0</v>
      </c>
      <c r="H39" s="57">
        <f t="shared" si="9"/>
        <v>6250</v>
      </c>
      <c r="I39" s="58">
        <f t="shared" si="9"/>
        <v>8.094085091663783E-2</v>
      </c>
    </row>
    <row r="40" spans="1:10" ht="15.75" thickBot="1" x14ac:dyDescent="0.3">
      <c r="A40" s="95"/>
      <c r="B40" s="95"/>
      <c r="C40" s="24"/>
      <c r="D40" s="24"/>
      <c r="E40" s="24"/>
      <c r="F40" s="24"/>
      <c r="G40" s="83" t="s">
        <v>21</v>
      </c>
      <c r="H40" s="100"/>
      <c r="I40" s="60" t="s">
        <v>21</v>
      </c>
    </row>
    <row r="41" spans="1:10" ht="16.5" thickTop="1" thickBot="1" x14ac:dyDescent="0.3">
      <c r="A41" s="97" t="s">
        <v>460</v>
      </c>
      <c r="B41" s="98"/>
      <c r="C41" s="48">
        <f>+C31+C35+C39</f>
        <v>0</v>
      </c>
      <c r="D41" s="48">
        <f t="shared" ref="D41:H41" si="10">+D31+D35+D39</f>
        <v>29558</v>
      </c>
      <c r="E41" s="48">
        <f t="shared" si="10"/>
        <v>0</v>
      </c>
      <c r="F41" s="48">
        <f t="shared" si="10"/>
        <v>29558</v>
      </c>
      <c r="G41" s="87">
        <f t="shared" si="0"/>
        <v>0</v>
      </c>
      <c r="H41" s="62">
        <f t="shared" si="10"/>
        <v>42850</v>
      </c>
      <c r="I41" s="63">
        <f t="shared" si="1"/>
        <v>0.4496921307260302</v>
      </c>
    </row>
    <row r="42" spans="1:10" ht="16.5" thickTop="1" thickBot="1" x14ac:dyDescent="0.3">
      <c r="A42" s="8"/>
      <c r="B42" s="8"/>
      <c r="C42" s="15"/>
      <c r="D42" s="15"/>
      <c r="E42" s="15"/>
      <c r="F42" s="15"/>
      <c r="G42" s="81" t="s">
        <v>21</v>
      </c>
      <c r="H42" s="90"/>
      <c r="I42" s="84" t="s">
        <v>21</v>
      </c>
    </row>
    <row r="43" spans="1:10" x14ac:dyDescent="0.25">
      <c r="A43" s="64" t="s">
        <v>564</v>
      </c>
      <c r="B43" s="65"/>
      <c r="C43" s="66"/>
      <c r="D43" s="66"/>
      <c r="E43" s="66"/>
      <c r="F43" s="66"/>
      <c r="G43" s="112" t="s">
        <v>21</v>
      </c>
      <c r="H43" s="113"/>
      <c r="I43" s="114" t="s">
        <v>21</v>
      </c>
    </row>
    <row r="44" spans="1:10" x14ac:dyDescent="0.25">
      <c r="A44" s="69" t="s">
        <v>106</v>
      </c>
      <c r="B44" s="51"/>
      <c r="C44" s="36">
        <f>+C25</f>
        <v>28884.170000000002</v>
      </c>
      <c r="D44" s="36">
        <f t="shared" ref="D44:F44" si="11">+D25</f>
        <v>29558</v>
      </c>
      <c r="E44" s="36">
        <f t="shared" si="11"/>
        <v>41823.79</v>
      </c>
      <c r="F44" s="36">
        <f t="shared" si="11"/>
        <v>-12265.79</v>
      </c>
      <c r="G44" s="82">
        <f>+G25</f>
        <v>1.4149736112050884</v>
      </c>
      <c r="H44" s="61">
        <f>+H25</f>
        <v>42850</v>
      </c>
      <c r="I44" s="108" cm="1">
        <f t="array" ref="I44:J44">I25:J25</f>
        <v>0.4496921307260302</v>
      </c>
      <c r="J44">
        <v>0</v>
      </c>
    </row>
    <row r="45" spans="1:10" ht="15.75" thickBot="1" x14ac:dyDescent="0.3">
      <c r="A45" s="70" t="s">
        <v>460</v>
      </c>
      <c r="B45" s="38"/>
      <c r="C45" s="39">
        <f>C41</f>
        <v>0</v>
      </c>
      <c r="D45" s="39">
        <f t="shared" ref="D45:F45" si="12">D41</f>
        <v>29558</v>
      </c>
      <c r="E45" s="39">
        <f t="shared" si="12"/>
        <v>0</v>
      </c>
      <c r="F45" s="39">
        <f t="shared" si="12"/>
        <v>29558</v>
      </c>
      <c r="G45" s="92">
        <f>+G41</f>
        <v>0</v>
      </c>
      <c r="H45" s="93">
        <f>H41</f>
        <v>42850</v>
      </c>
      <c r="I45" s="109">
        <f>I41</f>
        <v>0.4496921307260302</v>
      </c>
    </row>
    <row r="46" spans="1:10" ht="16.5" thickTop="1" thickBot="1" x14ac:dyDescent="0.3">
      <c r="A46" s="74" t="s">
        <v>461</v>
      </c>
      <c r="B46" s="75"/>
      <c r="C46" s="76">
        <f>+C44-C45</f>
        <v>28884.170000000002</v>
      </c>
      <c r="D46" s="76">
        <f t="shared" ref="D46:H46" si="13">+D44-D45</f>
        <v>0</v>
      </c>
      <c r="E46" s="76">
        <f t="shared" si="13"/>
        <v>41823.79</v>
      </c>
      <c r="F46" s="76">
        <f t="shared" si="13"/>
        <v>-41823.79</v>
      </c>
      <c r="G46" s="110" t="s">
        <v>21</v>
      </c>
      <c r="H46" s="76">
        <f t="shared" si="13"/>
        <v>0</v>
      </c>
      <c r="I46" s="111" t="s">
        <v>21</v>
      </c>
    </row>
    <row r="47" spans="1:10" x14ac:dyDescent="0.25">
      <c r="A47" s="8"/>
      <c r="B47" s="8"/>
      <c r="C47" s="8"/>
      <c r="D47" s="8"/>
      <c r="E47" s="8"/>
      <c r="F47" s="8"/>
      <c r="G47" s="14" t="s">
        <v>21</v>
      </c>
      <c r="H47" s="16"/>
      <c r="I47" s="27" t="s">
        <v>21</v>
      </c>
    </row>
  </sheetData>
  <mergeCells count="3">
    <mergeCell ref="A1:I1"/>
    <mergeCell ref="A2:I2"/>
    <mergeCell ref="A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50A0-42DB-4E24-BC7D-1EE5BF819275}">
  <dimension ref="A1:I85"/>
  <sheetViews>
    <sheetView topLeftCell="A55" workbookViewId="0">
      <selection activeCell="H62" sqref="H62"/>
    </sheetView>
  </sheetViews>
  <sheetFormatPr defaultRowHeight="15" x14ac:dyDescent="0.25"/>
  <cols>
    <col min="1" max="1" width="18.7109375" customWidth="1"/>
    <col min="2" max="2" width="26.85546875" customWidth="1"/>
    <col min="3" max="3" width="12.85546875" bestFit="1" customWidth="1"/>
    <col min="4" max="4" width="17.5703125" customWidth="1"/>
    <col min="5" max="5" width="13.28515625" bestFit="1" customWidth="1"/>
    <col min="6" max="6" width="12.85546875" bestFit="1" customWidth="1"/>
    <col min="7" max="7" width="10" bestFit="1" customWidth="1"/>
    <col min="8" max="8" width="18" bestFit="1" customWidth="1"/>
    <col min="9" max="9" width="7.42578125" bestFit="1" customWidth="1"/>
  </cols>
  <sheetData>
    <row r="1" spans="1:9" ht="15.75" x14ac:dyDescent="0.25">
      <c r="A1" s="270" t="s">
        <v>829</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9" t="s">
        <v>3</v>
      </c>
      <c r="B5" s="9" t="s">
        <v>3</v>
      </c>
      <c r="C5" s="10" t="s">
        <v>3</v>
      </c>
      <c r="D5" s="10"/>
      <c r="E5" s="10" t="s">
        <v>3</v>
      </c>
      <c r="F5" s="10"/>
      <c r="G5" s="10"/>
      <c r="H5" s="10" t="s">
        <v>3</v>
      </c>
      <c r="I5" s="10" t="s">
        <v>3</v>
      </c>
    </row>
    <row r="6" spans="1:9" x14ac:dyDescent="0.25">
      <c r="A6" s="21" t="s">
        <v>3</v>
      </c>
      <c r="B6" s="21" t="s">
        <v>3</v>
      </c>
      <c r="C6" s="40" t="s">
        <v>4</v>
      </c>
      <c r="D6" s="40" t="s">
        <v>5</v>
      </c>
      <c r="E6" s="40" t="s">
        <v>6</v>
      </c>
      <c r="F6" s="40" t="s">
        <v>7</v>
      </c>
      <c r="G6" s="40" t="s">
        <v>857</v>
      </c>
      <c r="H6" s="52" t="s">
        <v>9</v>
      </c>
      <c r="I6" s="52" t="s">
        <v>10</v>
      </c>
    </row>
    <row r="7" spans="1:9" x14ac:dyDescent="0.25">
      <c r="A7" s="42" t="s">
        <v>11</v>
      </c>
      <c r="B7" s="42" t="s">
        <v>12</v>
      </c>
      <c r="C7" s="43" t="s">
        <v>13</v>
      </c>
      <c r="D7" s="43" t="s">
        <v>14</v>
      </c>
      <c r="E7" s="43" t="s">
        <v>15</v>
      </c>
      <c r="F7" s="43" t="s">
        <v>16</v>
      </c>
      <c r="G7" s="43" t="s">
        <v>17</v>
      </c>
      <c r="H7" s="53" t="s">
        <v>18</v>
      </c>
      <c r="I7" s="53" t="s">
        <v>19</v>
      </c>
    </row>
    <row r="8" spans="1:9" x14ac:dyDescent="0.25">
      <c r="A8" s="21" t="s">
        <v>20</v>
      </c>
      <c r="B8" s="11"/>
      <c r="C8" s="12"/>
      <c r="D8" s="12"/>
      <c r="E8" s="12"/>
      <c r="F8" s="12"/>
      <c r="G8" s="12"/>
      <c r="H8" s="54"/>
      <c r="I8" s="54"/>
    </row>
    <row r="9" spans="1:9" x14ac:dyDescent="0.25">
      <c r="A9" s="9" t="s">
        <v>565</v>
      </c>
      <c r="B9" s="9" t="s">
        <v>566</v>
      </c>
      <c r="C9" s="12">
        <v>462140.05</v>
      </c>
      <c r="D9" s="12">
        <v>498577</v>
      </c>
      <c r="E9" s="12">
        <v>379584.98</v>
      </c>
      <c r="F9" s="12">
        <v>118992.02</v>
      </c>
      <c r="G9" s="81">
        <f t="shared" ref="G9:G75" si="0">+E9/D9</f>
        <v>0.76133672431740729</v>
      </c>
      <c r="H9" s="54">
        <v>519517</v>
      </c>
      <c r="I9" s="55">
        <f t="shared" ref="I9:I75" si="1">+H9/D9-1</f>
        <v>4.1999530664270424E-2</v>
      </c>
    </row>
    <row r="10" spans="1:9" x14ac:dyDescent="0.25">
      <c r="A10" s="9" t="s">
        <v>567</v>
      </c>
      <c r="B10" s="9" t="s">
        <v>23</v>
      </c>
      <c r="C10" s="12">
        <v>0</v>
      </c>
      <c r="D10" s="12">
        <v>0</v>
      </c>
      <c r="E10" s="12">
        <v>25005.55</v>
      </c>
      <c r="F10" s="12">
        <v>-25005.55</v>
      </c>
      <c r="G10" s="81" t="e">
        <f t="shared" si="0"/>
        <v>#DIV/0!</v>
      </c>
      <c r="H10" s="54">
        <v>0</v>
      </c>
      <c r="I10" s="55" t="s">
        <v>879</v>
      </c>
    </row>
    <row r="11" spans="1:9" x14ac:dyDescent="0.25">
      <c r="A11" s="9" t="s">
        <v>568</v>
      </c>
      <c r="B11" s="9" t="s">
        <v>569</v>
      </c>
      <c r="C11" s="12">
        <v>55653.81</v>
      </c>
      <c r="D11" s="12">
        <v>31526</v>
      </c>
      <c r="E11" s="12">
        <v>0</v>
      </c>
      <c r="F11" s="12">
        <v>31526</v>
      </c>
      <c r="G11" s="81">
        <f t="shared" si="0"/>
        <v>0</v>
      </c>
      <c r="H11" s="54">
        <v>62000</v>
      </c>
      <c r="I11" s="55">
        <f t="shared" si="1"/>
        <v>0.96663071750301333</v>
      </c>
    </row>
    <row r="12" spans="1:9" ht="15.75" thickBot="1" x14ac:dyDescent="0.3">
      <c r="A12" s="19" t="s">
        <v>570</v>
      </c>
      <c r="B12" s="19" t="s">
        <v>848</v>
      </c>
      <c r="C12" s="20">
        <v>-183.82</v>
      </c>
      <c r="D12" s="20">
        <v>3000</v>
      </c>
      <c r="E12" s="20">
        <v>387.82</v>
      </c>
      <c r="F12" s="20">
        <v>2612.1799999999998</v>
      </c>
      <c r="G12" s="83">
        <f t="shared" si="0"/>
        <v>0.12927333333333332</v>
      </c>
      <c r="H12" s="59">
        <v>3000</v>
      </c>
      <c r="I12" s="60">
        <f t="shared" si="1"/>
        <v>0</v>
      </c>
    </row>
    <row r="13" spans="1:9" ht="15.75" thickTop="1" x14ac:dyDescent="0.25">
      <c r="A13" s="21" t="s">
        <v>106</v>
      </c>
      <c r="B13" s="33"/>
      <c r="C13" s="34">
        <f>SUM(C9:C12)</f>
        <v>517610.04</v>
      </c>
      <c r="D13" s="34">
        <f t="shared" ref="D13:F13" si="2">SUM(D9:D12)</f>
        <v>533103</v>
      </c>
      <c r="E13" s="34">
        <f t="shared" si="2"/>
        <v>404978.35</v>
      </c>
      <c r="F13" s="34">
        <f t="shared" si="2"/>
        <v>128124.65</v>
      </c>
      <c r="G13" s="82">
        <f t="shared" si="0"/>
        <v>0.75966248548591919</v>
      </c>
      <c r="H13" s="57">
        <f>SUM(H9:H12)</f>
        <v>584517</v>
      </c>
      <c r="I13" s="58">
        <f t="shared" si="1"/>
        <v>9.644290127798949E-2</v>
      </c>
    </row>
    <row r="14" spans="1:9" x14ac:dyDescent="0.25">
      <c r="A14" s="8"/>
      <c r="B14" s="8"/>
      <c r="C14" s="8"/>
      <c r="D14" s="8"/>
      <c r="E14" s="8"/>
      <c r="F14" s="8"/>
      <c r="G14" s="81" t="s">
        <v>21</v>
      </c>
      <c r="H14" s="8"/>
      <c r="I14" s="27" t="s">
        <v>21</v>
      </c>
    </row>
    <row r="15" spans="1:9" x14ac:dyDescent="0.25">
      <c r="A15" s="8"/>
      <c r="B15" s="8"/>
      <c r="C15" s="8"/>
      <c r="D15" s="8"/>
      <c r="E15" s="8"/>
      <c r="F15" s="8"/>
      <c r="G15" s="81" t="s">
        <v>21</v>
      </c>
      <c r="H15" s="8"/>
      <c r="I15" s="27" t="s">
        <v>21</v>
      </c>
    </row>
    <row r="16" spans="1:9" x14ac:dyDescent="0.25">
      <c r="A16" s="21" t="s">
        <v>107</v>
      </c>
      <c r="B16" s="11"/>
      <c r="C16" s="12"/>
      <c r="D16" s="12"/>
      <c r="E16" s="12"/>
      <c r="F16" s="12"/>
      <c r="G16" s="81" t="s">
        <v>21</v>
      </c>
      <c r="H16" s="12"/>
      <c r="I16" s="27" t="s">
        <v>21</v>
      </c>
    </row>
    <row r="17" spans="1:9" x14ac:dyDescent="0.25">
      <c r="A17" s="9" t="s">
        <v>462</v>
      </c>
      <c r="B17" s="11"/>
      <c r="C17" s="12"/>
      <c r="D17" s="12"/>
      <c r="E17" s="12"/>
      <c r="F17" s="12"/>
      <c r="G17" s="81" t="s">
        <v>21</v>
      </c>
      <c r="H17" s="12"/>
      <c r="I17" s="27" t="s">
        <v>21</v>
      </c>
    </row>
    <row r="18" spans="1:9" ht="15.75" thickBot="1" x14ac:dyDescent="0.3">
      <c r="A18" s="19" t="s">
        <v>571</v>
      </c>
      <c r="B18" s="19" t="s">
        <v>109</v>
      </c>
      <c r="C18" s="20">
        <v>0</v>
      </c>
      <c r="D18" s="20">
        <v>0</v>
      </c>
      <c r="E18" s="20">
        <v>24597.64</v>
      </c>
      <c r="F18" s="20">
        <v>-24597.64</v>
      </c>
      <c r="G18" s="83" t="e">
        <f t="shared" si="0"/>
        <v>#DIV/0!</v>
      </c>
      <c r="H18" s="59">
        <v>0</v>
      </c>
      <c r="I18" s="60" t="s">
        <v>879</v>
      </c>
    </row>
    <row r="19" spans="1:9" ht="15.75" thickTop="1" x14ac:dyDescent="0.25">
      <c r="A19" s="21" t="s">
        <v>110</v>
      </c>
      <c r="B19" s="33"/>
      <c r="C19" s="34">
        <f>+C18</f>
        <v>0</v>
      </c>
      <c r="D19" s="34">
        <f t="shared" ref="D19:F19" si="3">+D18</f>
        <v>0</v>
      </c>
      <c r="E19" s="34">
        <f t="shared" si="3"/>
        <v>24597.64</v>
      </c>
      <c r="F19" s="34">
        <f t="shared" si="3"/>
        <v>-24597.64</v>
      </c>
      <c r="G19" s="82" t="e">
        <f t="shared" si="0"/>
        <v>#DIV/0!</v>
      </c>
      <c r="H19" s="57">
        <f>+H18</f>
        <v>0</v>
      </c>
      <c r="I19" s="58" t="s">
        <v>879</v>
      </c>
    </row>
    <row r="20" spans="1:9" x14ac:dyDescent="0.25">
      <c r="A20" s="8"/>
      <c r="B20" s="8"/>
      <c r="C20" s="8"/>
      <c r="D20" s="8"/>
      <c r="E20" s="8"/>
      <c r="F20" s="8"/>
      <c r="G20" s="81" t="s">
        <v>21</v>
      </c>
      <c r="H20" s="99"/>
      <c r="I20" s="55" t="s">
        <v>21</v>
      </c>
    </row>
    <row r="21" spans="1:9" x14ac:dyDescent="0.25">
      <c r="A21" s="9" t="s">
        <v>572</v>
      </c>
      <c r="B21" s="11"/>
      <c r="C21" s="12"/>
      <c r="D21" s="12"/>
      <c r="E21" s="12"/>
      <c r="F21" s="12"/>
      <c r="G21" s="81" t="s">
        <v>21</v>
      </c>
      <c r="H21" s="54"/>
      <c r="I21" s="55" t="s">
        <v>21</v>
      </c>
    </row>
    <row r="22" spans="1:9" x14ac:dyDescent="0.25">
      <c r="A22" s="9" t="s">
        <v>573</v>
      </c>
      <c r="B22" s="9" t="s">
        <v>113</v>
      </c>
      <c r="C22" s="12">
        <v>29755.97</v>
      </c>
      <c r="D22" s="12">
        <v>63639</v>
      </c>
      <c r="E22" s="12">
        <v>43202.13</v>
      </c>
      <c r="F22" s="12">
        <v>20436.87</v>
      </c>
      <c r="G22" s="81">
        <f t="shared" si="0"/>
        <v>0.67886248998255783</v>
      </c>
      <c r="H22" s="54">
        <v>58000</v>
      </c>
      <c r="I22" s="55">
        <f t="shared" si="1"/>
        <v>-8.860918619085778E-2</v>
      </c>
    </row>
    <row r="23" spans="1:9" x14ac:dyDescent="0.25">
      <c r="A23" s="9" t="s">
        <v>574</v>
      </c>
      <c r="B23" s="9" t="s">
        <v>176</v>
      </c>
      <c r="C23" s="12">
        <v>3262.72</v>
      </c>
      <c r="D23" s="12">
        <v>5000</v>
      </c>
      <c r="E23" s="12">
        <v>5171.83</v>
      </c>
      <c r="F23" s="12">
        <v>-171.83</v>
      </c>
      <c r="G23" s="81">
        <f t="shared" si="0"/>
        <v>1.0343659999999999</v>
      </c>
      <c r="H23" s="54">
        <v>5350</v>
      </c>
      <c r="I23" s="55">
        <f t="shared" si="1"/>
        <v>7.0000000000000062E-2</v>
      </c>
    </row>
    <row r="24" spans="1:9" x14ac:dyDescent="0.25">
      <c r="A24" s="9" t="s">
        <v>575</v>
      </c>
      <c r="B24" s="9" t="s">
        <v>117</v>
      </c>
      <c r="C24" s="12">
        <v>16174.81</v>
      </c>
      <c r="D24" s="12">
        <v>32703</v>
      </c>
      <c r="E24" s="12">
        <v>10487.04</v>
      </c>
      <c r="F24" s="12">
        <v>22215.96</v>
      </c>
      <c r="G24" s="81">
        <f t="shared" si="0"/>
        <v>0.32067516741583346</v>
      </c>
      <c r="H24" s="54">
        <v>34992</v>
      </c>
      <c r="I24" s="55">
        <f t="shared" si="1"/>
        <v>6.9993578570773263E-2</v>
      </c>
    </row>
    <row r="25" spans="1:9" x14ac:dyDescent="0.25">
      <c r="A25" s="9" t="s">
        <v>576</v>
      </c>
      <c r="B25" s="9" t="s">
        <v>162</v>
      </c>
      <c r="C25" s="12">
        <v>3334.24</v>
      </c>
      <c r="D25" s="12">
        <v>1500</v>
      </c>
      <c r="E25" s="12">
        <v>2205.1999999999998</v>
      </c>
      <c r="F25" s="12">
        <v>-705.2</v>
      </c>
      <c r="G25" s="81">
        <f t="shared" si="0"/>
        <v>1.4701333333333333</v>
      </c>
      <c r="H25" s="54">
        <v>1500</v>
      </c>
      <c r="I25" s="55">
        <f t="shared" si="1"/>
        <v>0</v>
      </c>
    </row>
    <row r="26" spans="1:9" x14ac:dyDescent="0.25">
      <c r="A26" s="9" t="s">
        <v>577</v>
      </c>
      <c r="B26" s="9" t="s">
        <v>867</v>
      </c>
      <c r="C26" s="12">
        <v>21147.62</v>
      </c>
      <c r="D26" s="12">
        <v>16000</v>
      </c>
      <c r="E26" s="12">
        <v>21115.07</v>
      </c>
      <c r="F26" s="12">
        <v>-5115.07</v>
      </c>
      <c r="G26" s="81">
        <f t="shared" si="0"/>
        <v>1.319691875</v>
      </c>
      <c r="H26" s="54">
        <v>16000</v>
      </c>
      <c r="I26" s="55">
        <f t="shared" si="1"/>
        <v>0</v>
      </c>
    </row>
    <row r="27" spans="1:9" x14ac:dyDescent="0.25">
      <c r="A27" s="9" t="s">
        <v>579</v>
      </c>
      <c r="B27" s="9" t="s">
        <v>868</v>
      </c>
      <c r="C27" s="12">
        <v>135346.34</v>
      </c>
      <c r="D27" s="12">
        <v>86242</v>
      </c>
      <c r="E27" s="12">
        <v>1308.03</v>
      </c>
      <c r="F27" s="12">
        <v>84933.97</v>
      </c>
      <c r="G27" s="81">
        <f t="shared" si="0"/>
        <v>1.5166972008997935E-2</v>
      </c>
      <c r="H27" s="54">
        <v>86242</v>
      </c>
      <c r="I27" s="55">
        <f t="shared" si="1"/>
        <v>0</v>
      </c>
    </row>
    <row r="28" spans="1:9" x14ac:dyDescent="0.25">
      <c r="A28" s="9" t="s">
        <v>580</v>
      </c>
      <c r="B28" s="9" t="s">
        <v>123</v>
      </c>
      <c r="C28" s="12">
        <v>9313.5</v>
      </c>
      <c r="D28" s="12">
        <v>38000</v>
      </c>
      <c r="E28" s="12">
        <v>10831.36</v>
      </c>
      <c r="F28" s="12">
        <v>27168.639999999999</v>
      </c>
      <c r="G28" s="81">
        <f t="shared" si="0"/>
        <v>0.28503578947368424</v>
      </c>
      <c r="H28" s="54">
        <v>38000</v>
      </c>
      <c r="I28" s="55">
        <f t="shared" si="1"/>
        <v>0</v>
      </c>
    </row>
    <row r="29" spans="1:9" ht="15.75" thickBot="1" x14ac:dyDescent="0.3">
      <c r="A29" s="19" t="s">
        <v>581</v>
      </c>
      <c r="B29" s="19" t="s">
        <v>582</v>
      </c>
      <c r="C29" s="20">
        <v>2069.8200000000002</v>
      </c>
      <c r="D29" s="20">
        <v>5000</v>
      </c>
      <c r="E29" s="20">
        <v>0</v>
      </c>
      <c r="F29" s="20">
        <v>5000</v>
      </c>
      <c r="G29" s="83">
        <f t="shared" si="0"/>
        <v>0</v>
      </c>
      <c r="H29" s="59">
        <v>5000</v>
      </c>
      <c r="I29" s="60">
        <f t="shared" si="1"/>
        <v>0</v>
      </c>
    </row>
    <row r="30" spans="1:9" ht="15.75" thickTop="1" x14ac:dyDescent="0.25">
      <c r="A30" s="21" t="s">
        <v>583</v>
      </c>
      <c r="B30" s="33"/>
      <c r="C30" s="34">
        <f>SUM(C22:C29)</f>
        <v>220405.02000000002</v>
      </c>
      <c r="D30" s="34">
        <f t="shared" ref="D30:F30" si="4">SUM(D22:D29)</f>
        <v>248084</v>
      </c>
      <c r="E30" s="34">
        <f t="shared" si="4"/>
        <v>94320.659999999989</v>
      </c>
      <c r="F30" s="34">
        <f t="shared" si="4"/>
        <v>153763.34000000003</v>
      </c>
      <c r="G30" s="82">
        <f t="shared" si="0"/>
        <v>0.38019646571322613</v>
      </c>
      <c r="H30" s="57">
        <f>SUM(H22:H29)</f>
        <v>245084</v>
      </c>
      <c r="I30" s="58">
        <f t="shared" si="1"/>
        <v>-1.2092678286386827E-2</v>
      </c>
    </row>
    <row r="31" spans="1:9" x14ac:dyDescent="0.25">
      <c r="A31" s="8"/>
      <c r="B31" s="8"/>
      <c r="C31" s="8"/>
      <c r="D31" s="8"/>
      <c r="E31" s="8"/>
      <c r="F31" s="8"/>
      <c r="G31" s="81" t="s">
        <v>21</v>
      </c>
      <c r="H31" s="99"/>
      <c r="I31" s="55" t="s">
        <v>21</v>
      </c>
    </row>
    <row r="32" spans="1:9" x14ac:dyDescent="0.25">
      <c r="A32" s="21" t="s">
        <v>584</v>
      </c>
      <c r="B32" s="11"/>
      <c r="C32" s="12"/>
      <c r="D32" s="12"/>
      <c r="E32" s="12"/>
      <c r="F32" s="12"/>
      <c r="G32" s="81" t="s">
        <v>21</v>
      </c>
      <c r="H32" s="54"/>
      <c r="I32" s="55" t="s">
        <v>21</v>
      </c>
    </row>
    <row r="33" spans="1:9" x14ac:dyDescent="0.25">
      <c r="A33" s="9" t="s">
        <v>585</v>
      </c>
      <c r="B33" s="9" t="s">
        <v>113</v>
      </c>
      <c r="C33" s="12">
        <v>25692.86</v>
      </c>
      <c r="D33" s="12">
        <v>30947</v>
      </c>
      <c r="E33" s="12">
        <v>21562.76</v>
      </c>
      <c r="F33" s="12">
        <v>9384.24</v>
      </c>
      <c r="G33" s="81">
        <f t="shared" si="0"/>
        <v>0.69676414515138785</v>
      </c>
      <c r="H33" s="54">
        <v>32494</v>
      </c>
      <c r="I33" s="55">
        <f t="shared" si="1"/>
        <v>4.9988690341551623E-2</v>
      </c>
    </row>
    <row r="34" spans="1:9" x14ac:dyDescent="0.25">
      <c r="A34" s="9" t="s">
        <v>586</v>
      </c>
      <c r="B34" s="9" t="s">
        <v>176</v>
      </c>
      <c r="C34" s="12">
        <v>2143.06</v>
      </c>
      <c r="D34" s="12">
        <v>2250</v>
      </c>
      <c r="E34" s="12">
        <v>2784.7</v>
      </c>
      <c r="F34" s="12">
        <v>-534.70000000000005</v>
      </c>
      <c r="G34" s="81">
        <f t="shared" si="0"/>
        <v>1.2376444444444443</v>
      </c>
      <c r="H34" s="54">
        <v>2407</v>
      </c>
      <c r="I34" s="55">
        <f t="shared" si="1"/>
        <v>6.9777777777777716E-2</v>
      </c>
    </row>
    <row r="35" spans="1:9" x14ac:dyDescent="0.25">
      <c r="A35" s="9" t="s">
        <v>587</v>
      </c>
      <c r="B35" s="9" t="s">
        <v>287</v>
      </c>
      <c r="C35" s="12">
        <v>4565.66</v>
      </c>
      <c r="D35" s="12">
        <v>25000</v>
      </c>
      <c r="E35" s="12">
        <v>25774</v>
      </c>
      <c r="F35" s="12">
        <v>-774</v>
      </c>
      <c r="G35" s="81">
        <f t="shared" si="0"/>
        <v>1.0309600000000001</v>
      </c>
      <c r="H35" s="54">
        <v>26750</v>
      </c>
      <c r="I35" s="55">
        <f t="shared" si="1"/>
        <v>7.0000000000000062E-2</v>
      </c>
    </row>
    <row r="36" spans="1:9" x14ac:dyDescent="0.25">
      <c r="A36" s="9" t="s">
        <v>588</v>
      </c>
      <c r="B36" s="9" t="s">
        <v>117</v>
      </c>
      <c r="C36" s="12">
        <v>6728.79</v>
      </c>
      <c r="D36" s="12">
        <v>13843</v>
      </c>
      <c r="E36" s="12">
        <v>3183.84</v>
      </c>
      <c r="F36" s="12">
        <v>10659.16</v>
      </c>
      <c r="G36" s="81">
        <f t="shared" si="0"/>
        <v>0.22999638806617065</v>
      </c>
      <c r="H36" s="54">
        <v>14812</v>
      </c>
      <c r="I36" s="55">
        <f t="shared" si="1"/>
        <v>6.9999277613234101E-2</v>
      </c>
    </row>
    <row r="37" spans="1:9" x14ac:dyDescent="0.25">
      <c r="A37" s="9" t="s">
        <v>589</v>
      </c>
      <c r="B37" s="9" t="s">
        <v>162</v>
      </c>
      <c r="C37" s="12">
        <v>0</v>
      </c>
      <c r="D37" s="12">
        <v>2000</v>
      </c>
      <c r="E37" s="12">
        <v>0</v>
      </c>
      <c r="F37" s="12">
        <v>2000</v>
      </c>
      <c r="G37" s="81">
        <f t="shared" si="0"/>
        <v>0</v>
      </c>
      <c r="H37" s="54">
        <v>2000</v>
      </c>
      <c r="I37" s="55">
        <f t="shared" si="1"/>
        <v>0</v>
      </c>
    </row>
    <row r="38" spans="1:9" x14ac:dyDescent="0.25">
      <c r="A38" s="9" t="s">
        <v>590</v>
      </c>
      <c r="B38" s="9" t="s">
        <v>123</v>
      </c>
      <c r="C38" s="12">
        <v>469</v>
      </c>
      <c r="D38" s="12">
        <v>4500</v>
      </c>
      <c r="E38" s="12">
        <v>0</v>
      </c>
      <c r="F38" s="12">
        <v>4500</v>
      </c>
      <c r="G38" s="81">
        <f t="shared" si="0"/>
        <v>0</v>
      </c>
      <c r="H38" s="54">
        <v>4500</v>
      </c>
      <c r="I38" s="55">
        <f t="shared" si="1"/>
        <v>0</v>
      </c>
    </row>
    <row r="39" spans="1:9" ht="15.75" thickBot="1" x14ac:dyDescent="0.3">
      <c r="A39" s="19" t="s">
        <v>591</v>
      </c>
      <c r="B39" s="19" t="s">
        <v>592</v>
      </c>
      <c r="C39" s="20">
        <v>3020.4</v>
      </c>
      <c r="D39" s="20">
        <v>10000</v>
      </c>
      <c r="E39" s="20">
        <v>8925</v>
      </c>
      <c r="F39" s="20">
        <v>1075</v>
      </c>
      <c r="G39" s="83">
        <f t="shared" si="0"/>
        <v>0.89249999999999996</v>
      </c>
      <c r="H39" s="59">
        <v>10000</v>
      </c>
      <c r="I39" s="60">
        <f t="shared" si="1"/>
        <v>0</v>
      </c>
    </row>
    <row r="40" spans="1:9" ht="15.75" thickTop="1" x14ac:dyDescent="0.25">
      <c r="A40" s="21" t="s">
        <v>593</v>
      </c>
      <c r="B40" s="33"/>
      <c r="C40" s="34">
        <f>SUM(C33:C39)</f>
        <v>42619.770000000004</v>
      </c>
      <c r="D40" s="34">
        <f t="shared" ref="D40:F40" si="5">SUM(D33:D39)</f>
        <v>88540</v>
      </c>
      <c r="E40" s="34">
        <f t="shared" si="5"/>
        <v>62230.3</v>
      </c>
      <c r="F40" s="34">
        <f t="shared" si="5"/>
        <v>26309.699999999997</v>
      </c>
      <c r="G40" s="82">
        <f t="shared" si="0"/>
        <v>0.70284955952112038</v>
      </c>
      <c r="H40" s="57">
        <f>SUM(H33:H39)</f>
        <v>92963</v>
      </c>
      <c r="I40" s="58">
        <f t="shared" si="1"/>
        <v>4.9954822679015187E-2</v>
      </c>
    </row>
    <row r="41" spans="1:9" x14ac:dyDescent="0.25">
      <c r="A41" s="8"/>
      <c r="B41" s="8"/>
      <c r="C41" s="8"/>
      <c r="D41" s="8"/>
      <c r="E41" s="8"/>
      <c r="F41" s="8"/>
      <c r="G41" s="81" t="s">
        <v>21</v>
      </c>
      <c r="H41" s="99"/>
      <c r="I41" s="55" t="s">
        <v>21</v>
      </c>
    </row>
    <row r="42" spans="1:9" x14ac:dyDescent="0.25">
      <c r="A42" s="21" t="s">
        <v>594</v>
      </c>
      <c r="B42" s="11"/>
      <c r="C42" s="12"/>
      <c r="D42" s="12"/>
      <c r="E42" s="12"/>
      <c r="F42" s="12"/>
      <c r="G42" s="81" t="s">
        <v>21</v>
      </c>
      <c r="H42" s="54"/>
      <c r="I42" s="55" t="s">
        <v>21</v>
      </c>
    </row>
    <row r="43" spans="1:9" x14ac:dyDescent="0.25">
      <c r="A43" s="9" t="s">
        <v>595</v>
      </c>
      <c r="B43" s="9" t="s">
        <v>113</v>
      </c>
      <c r="C43" s="12">
        <v>8581.07</v>
      </c>
      <c r="D43" s="12">
        <v>17995</v>
      </c>
      <c r="E43" s="12">
        <v>11539.52</v>
      </c>
      <c r="F43" s="12">
        <v>6455.48</v>
      </c>
      <c r="G43" s="81">
        <f t="shared" si="0"/>
        <v>0.6412625729369269</v>
      </c>
      <c r="H43" s="54">
        <v>18894</v>
      </c>
      <c r="I43" s="55">
        <f t="shared" si="1"/>
        <v>4.9958321756043311E-2</v>
      </c>
    </row>
    <row r="44" spans="1:9" x14ac:dyDescent="0.25">
      <c r="A44" s="9" t="s">
        <v>596</v>
      </c>
      <c r="B44" s="9" t="s">
        <v>176</v>
      </c>
      <c r="C44" s="12">
        <v>912.99</v>
      </c>
      <c r="D44" s="12">
        <v>3000</v>
      </c>
      <c r="E44" s="12">
        <v>1572.23</v>
      </c>
      <c r="F44" s="12">
        <v>1427.77</v>
      </c>
      <c r="G44" s="81">
        <f t="shared" si="0"/>
        <v>0.52407666666666664</v>
      </c>
      <c r="H44" s="54">
        <v>3210</v>
      </c>
      <c r="I44" s="55">
        <f t="shared" si="1"/>
        <v>7.0000000000000062E-2</v>
      </c>
    </row>
    <row r="45" spans="1:9" x14ac:dyDescent="0.25">
      <c r="A45" s="9" t="s">
        <v>597</v>
      </c>
      <c r="B45" s="9" t="s">
        <v>117</v>
      </c>
      <c r="C45" s="12">
        <v>5364.97</v>
      </c>
      <c r="D45" s="12">
        <v>11361</v>
      </c>
      <c r="E45" s="12">
        <v>2662.88</v>
      </c>
      <c r="F45" s="12">
        <v>8698.1200000000008</v>
      </c>
      <c r="G45" s="81">
        <f t="shared" si="0"/>
        <v>0.23438781797376992</v>
      </c>
      <c r="H45" s="54">
        <v>12156</v>
      </c>
      <c r="I45" s="55">
        <f t="shared" si="1"/>
        <v>6.9976234486400779E-2</v>
      </c>
    </row>
    <row r="46" spans="1:9" ht="15.75" thickBot="1" x14ac:dyDescent="0.3">
      <c r="A46" s="19" t="s">
        <v>598</v>
      </c>
      <c r="B46" s="19" t="s">
        <v>162</v>
      </c>
      <c r="C46" s="20">
        <v>590.26</v>
      </c>
      <c r="D46" s="20">
        <v>1000</v>
      </c>
      <c r="E46" s="20">
        <v>0</v>
      </c>
      <c r="F46" s="20">
        <v>1000</v>
      </c>
      <c r="G46" s="83">
        <f t="shared" si="0"/>
        <v>0</v>
      </c>
      <c r="H46" s="59">
        <v>1000</v>
      </c>
      <c r="I46" s="60">
        <f t="shared" si="1"/>
        <v>0</v>
      </c>
    </row>
    <row r="47" spans="1:9" ht="15.75" thickTop="1" x14ac:dyDescent="0.25">
      <c r="A47" s="21" t="s">
        <v>599</v>
      </c>
      <c r="B47" s="33"/>
      <c r="C47" s="34">
        <f>SUM(C43:C46)</f>
        <v>15449.289999999999</v>
      </c>
      <c r="D47" s="34">
        <f t="shared" ref="D47:F47" si="6">SUM(D43:D46)</f>
        <v>33356</v>
      </c>
      <c r="E47" s="34">
        <f t="shared" si="6"/>
        <v>15774.630000000001</v>
      </c>
      <c r="F47" s="34">
        <f t="shared" si="6"/>
        <v>17581.370000000003</v>
      </c>
      <c r="G47" s="82">
        <f t="shared" si="0"/>
        <v>0.47291731622496708</v>
      </c>
      <c r="H47" s="57">
        <f>SUM(H43:H46)</f>
        <v>35260</v>
      </c>
      <c r="I47" s="58">
        <f t="shared" si="1"/>
        <v>5.7081184794339768E-2</v>
      </c>
    </row>
    <row r="48" spans="1:9" x14ac:dyDescent="0.25">
      <c r="A48" s="8"/>
      <c r="B48" s="8"/>
      <c r="C48" s="8"/>
      <c r="D48" s="8"/>
      <c r="E48" s="8"/>
      <c r="F48" s="8"/>
      <c r="G48" s="81" t="s">
        <v>21</v>
      </c>
      <c r="H48" s="99"/>
      <c r="I48" s="55" t="s">
        <v>21</v>
      </c>
    </row>
    <row r="49" spans="1:9" x14ac:dyDescent="0.25">
      <c r="A49" s="21" t="s">
        <v>601</v>
      </c>
      <c r="B49" s="11"/>
      <c r="C49" s="12"/>
      <c r="D49" s="12"/>
      <c r="E49" s="12"/>
      <c r="F49" s="12"/>
      <c r="G49" s="81" t="s">
        <v>21</v>
      </c>
      <c r="H49" s="54"/>
      <c r="I49" s="55" t="s">
        <v>21</v>
      </c>
    </row>
    <row r="50" spans="1:9" x14ac:dyDescent="0.25">
      <c r="A50" s="9" t="s">
        <v>602</v>
      </c>
      <c r="B50" s="9" t="s">
        <v>113</v>
      </c>
      <c r="C50" s="12">
        <v>11642.76</v>
      </c>
      <c r="D50" s="12">
        <v>15914</v>
      </c>
      <c r="E50" s="12">
        <v>11263.1</v>
      </c>
      <c r="F50" s="12">
        <v>4650.8999999999996</v>
      </c>
      <c r="G50" s="81">
        <f t="shared" si="0"/>
        <v>0.70774789493527712</v>
      </c>
      <c r="H50" s="54">
        <v>16709</v>
      </c>
      <c r="I50" s="55">
        <f t="shared" si="1"/>
        <v>4.995601357295465E-2</v>
      </c>
    </row>
    <row r="51" spans="1:9" x14ac:dyDescent="0.25">
      <c r="A51" s="9" t="s">
        <v>603</v>
      </c>
      <c r="B51" s="9" t="s">
        <v>176</v>
      </c>
      <c r="C51" s="12">
        <v>1282.8599999999999</v>
      </c>
      <c r="D51" s="12">
        <v>3000</v>
      </c>
      <c r="E51" s="12">
        <v>1070.68</v>
      </c>
      <c r="F51" s="12">
        <v>1929.32</v>
      </c>
      <c r="G51" s="81">
        <f t="shared" si="0"/>
        <v>0.35689333333333334</v>
      </c>
      <c r="H51" s="54">
        <v>3210</v>
      </c>
      <c r="I51" s="55">
        <f t="shared" si="1"/>
        <v>7.0000000000000062E-2</v>
      </c>
    </row>
    <row r="52" spans="1:9" x14ac:dyDescent="0.25">
      <c r="A52" s="9" t="s">
        <v>604</v>
      </c>
      <c r="B52" s="9" t="s">
        <v>117</v>
      </c>
      <c r="C52" s="12">
        <v>5633.39</v>
      </c>
      <c r="D52" s="12">
        <v>10446</v>
      </c>
      <c r="E52" s="12">
        <v>2129.7800000000002</v>
      </c>
      <c r="F52" s="12">
        <v>8316.2199999999993</v>
      </c>
      <c r="G52" s="81">
        <f t="shared" si="0"/>
        <v>0.20388474057055334</v>
      </c>
      <c r="H52" s="54">
        <v>11177</v>
      </c>
      <c r="I52" s="55">
        <f t="shared" si="1"/>
        <v>6.9978939306911681E-2</v>
      </c>
    </row>
    <row r="53" spans="1:9" x14ac:dyDescent="0.25">
      <c r="A53" s="9" t="s">
        <v>605</v>
      </c>
      <c r="B53" s="9" t="s">
        <v>162</v>
      </c>
      <c r="C53" s="12">
        <v>318.14999999999998</v>
      </c>
      <c r="D53" s="12">
        <v>4000</v>
      </c>
      <c r="E53" s="12">
        <v>0</v>
      </c>
      <c r="F53" s="12">
        <v>4000</v>
      </c>
      <c r="G53" s="81">
        <f t="shared" si="0"/>
        <v>0</v>
      </c>
      <c r="H53" s="54">
        <v>4000</v>
      </c>
      <c r="I53" s="55">
        <f t="shared" si="1"/>
        <v>0</v>
      </c>
    </row>
    <row r="54" spans="1:9" x14ac:dyDescent="0.25">
      <c r="A54" s="9" t="s">
        <v>606</v>
      </c>
      <c r="B54" s="9" t="s">
        <v>123</v>
      </c>
      <c r="C54" s="12">
        <v>0</v>
      </c>
      <c r="D54" s="12">
        <v>900</v>
      </c>
      <c r="E54" s="12">
        <v>0</v>
      </c>
      <c r="F54" s="12">
        <v>900</v>
      </c>
      <c r="G54" s="81">
        <f t="shared" si="0"/>
        <v>0</v>
      </c>
      <c r="H54" s="54">
        <v>900</v>
      </c>
      <c r="I54" s="55">
        <f t="shared" si="1"/>
        <v>0</v>
      </c>
    </row>
    <row r="55" spans="1:9" x14ac:dyDescent="0.25">
      <c r="A55" s="9" t="s">
        <v>607</v>
      </c>
      <c r="B55" s="9" t="s">
        <v>236</v>
      </c>
      <c r="C55" s="12">
        <v>1289.8800000000001</v>
      </c>
      <c r="D55" s="12">
        <v>2500</v>
      </c>
      <c r="E55" s="12">
        <v>931.47</v>
      </c>
      <c r="F55" s="12">
        <v>1568.53</v>
      </c>
      <c r="G55" s="81">
        <f t="shared" si="0"/>
        <v>0.37258800000000003</v>
      </c>
      <c r="H55" s="54">
        <v>2500</v>
      </c>
      <c r="I55" s="55">
        <f t="shared" si="1"/>
        <v>0</v>
      </c>
    </row>
    <row r="56" spans="1:9" x14ac:dyDescent="0.25">
      <c r="A56" s="9" t="s">
        <v>608</v>
      </c>
      <c r="B56" s="9" t="s">
        <v>301</v>
      </c>
      <c r="C56" s="12">
        <v>0</v>
      </c>
      <c r="D56" s="12">
        <v>400</v>
      </c>
      <c r="E56" s="12">
        <v>0</v>
      </c>
      <c r="F56" s="12">
        <v>400</v>
      </c>
      <c r="G56" s="81">
        <f t="shared" si="0"/>
        <v>0</v>
      </c>
      <c r="H56" s="54">
        <v>400</v>
      </c>
      <c r="I56" s="55">
        <f t="shared" si="1"/>
        <v>0</v>
      </c>
    </row>
    <row r="57" spans="1:9" ht="15.75" thickBot="1" x14ac:dyDescent="0.3">
      <c r="A57" s="19" t="s">
        <v>609</v>
      </c>
      <c r="B57" s="19" t="s">
        <v>144</v>
      </c>
      <c r="C57" s="20">
        <v>3999.4</v>
      </c>
      <c r="D57" s="20">
        <v>500</v>
      </c>
      <c r="E57" s="20">
        <v>3808</v>
      </c>
      <c r="F57" s="20">
        <v>-3308</v>
      </c>
      <c r="G57" s="83">
        <f t="shared" si="0"/>
        <v>7.6159999999999997</v>
      </c>
      <c r="H57" s="59">
        <v>500</v>
      </c>
      <c r="I57" s="60">
        <f t="shared" si="1"/>
        <v>0</v>
      </c>
    </row>
    <row r="58" spans="1:9" ht="15.75" thickTop="1" x14ac:dyDescent="0.25">
      <c r="A58" s="21" t="s">
        <v>610</v>
      </c>
      <c r="B58" s="33"/>
      <c r="C58" s="34">
        <f>SUM(C50:C57)</f>
        <v>24166.440000000006</v>
      </c>
      <c r="D58" s="34">
        <f t="shared" ref="D58:F58" si="7">SUM(D50:D57)</f>
        <v>37660</v>
      </c>
      <c r="E58" s="34">
        <f t="shared" si="7"/>
        <v>19203.03</v>
      </c>
      <c r="F58" s="34">
        <f t="shared" si="7"/>
        <v>18456.969999999998</v>
      </c>
      <c r="G58" s="82">
        <f t="shared" si="0"/>
        <v>0.50990520446096654</v>
      </c>
      <c r="H58" s="57">
        <f>SUM(H50:H57)</f>
        <v>39396</v>
      </c>
      <c r="I58" s="58">
        <f t="shared" si="1"/>
        <v>4.6096654275092908E-2</v>
      </c>
    </row>
    <row r="59" spans="1:9" x14ac:dyDescent="0.25">
      <c r="A59" s="8"/>
      <c r="B59" s="8"/>
      <c r="C59" s="8"/>
      <c r="D59" s="8"/>
      <c r="E59" s="8"/>
      <c r="F59" s="8"/>
      <c r="G59" s="81" t="s">
        <v>21</v>
      </c>
      <c r="H59" s="99"/>
      <c r="I59" s="55" t="s">
        <v>21</v>
      </c>
    </row>
    <row r="60" spans="1:9" x14ac:dyDescent="0.25">
      <c r="A60" s="21" t="s">
        <v>611</v>
      </c>
      <c r="B60" s="11"/>
      <c r="C60" s="12"/>
      <c r="D60" s="12"/>
      <c r="E60" s="12"/>
      <c r="F60" s="12"/>
      <c r="G60" s="81" t="s">
        <v>21</v>
      </c>
      <c r="H60" s="54"/>
      <c r="I60" s="55" t="s">
        <v>21</v>
      </c>
    </row>
    <row r="61" spans="1:9" x14ac:dyDescent="0.25">
      <c r="A61" s="9" t="s">
        <v>612</v>
      </c>
      <c r="B61" s="9" t="s">
        <v>113</v>
      </c>
      <c r="C61" s="12">
        <v>20961.47</v>
      </c>
      <c r="D61" s="12">
        <v>37774</v>
      </c>
      <c r="E61" s="12">
        <v>28637.37</v>
      </c>
      <c r="F61" s="12">
        <v>9136.6299999999992</v>
      </c>
      <c r="G61" s="81">
        <f t="shared" si="0"/>
        <v>0.75812384179594428</v>
      </c>
      <c r="H61" s="54">
        <v>39662</v>
      </c>
      <c r="I61" s="55">
        <f t="shared" si="1"/>
        <v>4.9981468735108781E-2</v>
      </c>
    </row>
    <row r="62" spans="1:9" x14ac:dyDescent="0.25">
      <c r="A62" s="9" t="s">
        <v>613</v>
      </c>
      <c r="B62" s="9" t="s">
        <v>176</v>
      </c>
      <c r="C62" s="12">
        <v>2260.8200000000002</v>
      </c>
      <c r="D62" s="12">
        <v>8000</v>
      </c>
      <c r="E62" s="12">
        <v>3162.86</v>
      </c>
      <c r="F62" s="12">
        <v>4837.1400000000003</v>
      </c>
      <c r="G62" s="81">
        <f t="shared" si="0"/>
        <v>0.39535750000000003</v>
      </c>
      <c r="H62" s="54">
        <v>8560</v>
      </c>
      <c r="I62" s="55">
        <f t="shared" si="1"/>
        <v>7.0000000000000062E-2</v>
      </c>
    </row>
    <row r="63" spans="1:9" x14ac:dyDescent="0.25">
      <c r="A63" s="9" t="s">
        <v>614</v>
      </c>
      <c r="B63" s="9" t="s">
        <v>117</v>
      </c>
      <c r="C63" s="12">
        <v>9957.5400000000009</v>
      </c>
      <c r="D63" s="12">
        <v>20063</v>
      </c>
      <c r="E63" s="12">
        <v>4131.95</v>
      </c>
      <c r="F63" s="12">
        <v>15931.05</v>
      </c>
      <c r="G63" s="81">
        <f t="shared" si="0"/>
        <v>0.205948761401585</v>
      </c>
      <c r="H63" s="54">
        <v>20063</v>
      </c>
      <c r="I63" s="55">
        <f t="shared" si="1"/>
        <v>0</v>
      </c>
    </row>
    <row r="64" spans="1:9" ht="15.75" thickBot="1" x14ac:dyDescent="0.3">
      <c r="A64" s="19" t="s">
        <v>615</v>
      </c>
      <c r="B64" s="19" t="s">
        <v>162</v>
      </c>
      <c r="C64" s="20">
        <v>256.3</v>
      </c>
      <c r="D64" s="20">
        <v>20000</v>
      </c>
      <c r="E64" s="20">
        <v>0</v>
      </c>
      <c r="F64" s="20">
        <v>20000</v>
      </c>
      <c r="G64" s="83">
        <f t="shared" si="0"/>
        <v>0</v>
      </c>
      <c r="H64" s="59">
        <v>21400</v>
      </c>
      <c r="I64" s="60">
        <f t="shared" si="1"/>
        <v>7.0000000000000062E-2</v>
      </c>
    </row>
    <row r="65" spans="1:9" ht="15.75" thickTop="1" x14ac:dyDescent="0.25">
      <c r="A65" s="21" t="s">
        <v>616</v>
      </c>
      <c r="B65" s="33"/>
      <c r="C65" s="34">
        <f>SUM(C61:C64)</f>
        <v>33436.130000000005</v>
      </c>
      <c r="D65" s="34">
        <f t="shared" ref="D65:F65" si="8">SUM(D61:D64)</f>
        <v>85837</v>
      </c>
      <c r="E65" s="34">
        <f t="shared" si="8"/>
        <v>35932.18</v>
      </c>
      <c r="F65" s="34">
        <f t="shared" si="8"/>
        <v>49904.82</v>
      </c>
      <c r="G65" s="82">
        <f t="shared" si="0"/>
        <v>0.41860945746006967</v>
      </c>
      <c r="H65" s="57">
        <f>SUM(H61:H64)</f>
        <v>89685</v>
      </c>
      <c r="I65" s="58">
        <f t="shared" si="1"/>
        <v>4.4829152929389382E-2</v>
      </c>
    </row>
    <row r="66" spans="1:9" x14ac:dyDescent="0.25">
      <c r="A66" s="8"/>
      <c r="B66" s="8"/>
      <c r="C66" s="8"/>
      <c r="D66" s="8"/>
      <c r="E66" s="8"/>
      <c r="F66" s="8"/>
      <c r="G66" s="47" t="s">
        <v>21</v>
      </c>
      <c r="H66" s="85"/>
      <c r="I66" s="44" t="s">
        <v>21</v>
      </c>
    </row>
    <row r="67" spans="1:9" s="8" customFormat="1" x14ac:dyDescent="0.25">
      <c r="G67" s="47"/>
      <c r="H67" s="85"/>
      <c r="I67" s="44"/>
    </row>
    <row r="68" spans="1:9" s="8" customFormat="1" x14ac:dyDescent="0.25">
      <c r="G68" s="47"/>
      <c r="H68" s="85"/>
      <c r="I68" s="44"/>
    </row>
    <row r="69" spans="1:9" s="8" customFormat="1" x14ac:dyDescent="0.25">
      <c r="G69" s="47"/>
      <c r="H69" s="85"/>
      <c r="I69" s="44"/>
    </row>
    <row r="70" spans="1:9" s="8" customFormat="1" x14ac:dyDescent="0.25">
      <c r="G70" s="47"/>
      <c r="H70" s="85"/>
      <c r="I70" s="44"/>
    </row>
    <row r="71" spans="1:9" s="8" customFormat="1" x14ac:dyDescent="0.25">
      <c r="A71" s="21" t="s">
        <v>3</v>
      </c>
      <c r="B71" s="21" t="s">
        <v>3</v>
      </c>
      <c r="C71" s="40" t="s">
        <v>4</v>
      </c>
      <c r="D71" s="40" t="s">
        <v>5</v>
      </c>
      <c r="E71" s="40" t="s">
        <v>6</v>
      </c>
      <c r="F71" s="40" t="s">
        <v>7</v>
      </c>
      <c r="G71" s="40" t="s">
        <v>857</v>
      </c>
      <c r="H71" s="128" t="s">
        <v>9</v>
      </c>
      <c r="I71" s="52" t="s">
        <v>10</v>
      </c>
    </row>
    <row r="72" spans="1:9" s="8" customFormat="1" x14ac:dyDescent="0.25">
      <c r="A72" s="42" t="s">
        <v>11</v>
      </c>
      <c r="B72" s="42" t="s">
        <v>12</v>
      </c>
      <c r="C72" s="43" t="s">
        <v>13</v>
      </c>
      <c r="D72" s="43" t="s">
        <v>14</v>
      </c>
      <c r="E72" s="43" t="s">
        <v>15</v>
      </c>
      <c r="F72" s="43" t="s">
        <v>16</v>
      </c>
      <c r="G72" s="43" t="s">
        <v>17</v>
      </c>
      <c r="H72" s="77" t="s">
        <v>18</v>
      </c>
      <c r="I72" s="53" t="s">
        <v>19</v>
      </c>
    </row>
    <row r="73" spans="1:9" x14ac:dyDescent="0.25">
      <c r="A73" s="21" t="s">
        <v>441</v>
      </c>
      <c r="B73" s="11"/>
      <c r="C73" s="12"/>
      <c r="D73" s="12"/>
      <c r="E73" s="12"/>
      <c r="F73" s="12"/>
      <c r="G73" s="14" t="s">
        <v>21</v>
      </c>
      <c r="H73" s="129"/>
      <c r="I73" s="55" t="s">
        <v>21</v>
      </c>
    </row>
    <row r="74" spans="1:9" x14ac:dyDescent="0.25">
      <c r="A74" s="9" t="s">
        <v>617</v>
      </c>
      <c r="B74" s="9" t="s">
        <v>113</v>
      </c>
      <c r="C74" s="12">
        <v>10684.88</v>
      </c>
      <c r="D74" s="12">
        <v>24306</v>
      </c>
      <c r="E74" s="12">
        <v>21486.43</v>
      </c>
      <c r="F74" s="12">
        <v>2819.57</v>
      </c>
      <c r="G74" s="14">
        <f t="shared" si="0"/>
        <v>0.88399695548424262</v>
      </c>
      <c r="H74" s="129">
        <v>26007</v>
      </c>
      <c r="I74" s="55">
        <f t="shared" si="1"/>
        <v>6.9982720315971303E-2</v>
      </c>
    </row>
    <row r="75" spans="1:9" x14ac:dyDescent="0.25">
      <c r="A75" s="9" t="s">
        <v>618</v>
      </c>
      <c r="B75" s="9" t="s">
        <v>117</v>
      </c>
      <c r="C75" s="12">
        <v>13481.65</v>
      </c>
      <c r="D75" s="12">
        <v>15320</v>
      </c>
      <c r="E75" s="12">
        <v>12284.62</v>
      </c>
      <c r="F75" s="12">
        <v>3035.38</v>
      </c>
      <c r="G75" s="14">
        <f t="shared" si="0"/>
        <v>0.8018681462140993</v>
      </c>
      <c r="H75" s="129">
        <v>16392</v>
      </c>
      <c r="I75" s="55">
        <f t="shared" si="1"/>
        <v>6.9973890339425582E-2</v>
      </c>
    </row>
    <row r="76" spans="1:9" ht="15.75" thickBot="1" x14ac:dyDescent="0.3">
      <c r="A76" s="19" t="s">
        <v>619</v>
      </c>
      <c r="B76" s="19" t="s">
        <v>123</v>
      </c>
      <c r="C76" s="20">
        <v>2000</v>
      </c>
      <c r="D76" s="20">
        <v>0</v>
      </c>
      <c r="E76" s="20">
        <v>0</v>
      </c>
      <c r="F76" s="20">
        <v>0</v>
      </c>
      <c r="G76" s="32" t="s">
        <v>879</v>
      </c>
      <c r="H76" s="130">
        <v>0</v>
      </c>
      <c r="I76" s="60" t="s">
        <v>879</v>
      </c>
    </row>
    <row r="77" spans="1:9" ht="15.75" thickTop="1" x14ac:dyDescent="0.25">
      <c r="A77" s="21" t="s">
        <v>444</v>
      </c>
      <c r="B77" s="33"/>
      <c r="C77" s="34">
        <f>SUM(C74:C76)</f>
        <v>26166.53</v>
      </c>
      <c r="D77" s="34">
        <f t="shared" ref="D77:F77" si="9">SUM(D74:D76)</f>
        <v>39626</v>
      </c>
      <c r="E77" s="34">
        <f t="shared" si="9"/>
        <v>33771.050000000003</v>
      </c>
      <c r="F77" s="34">
        <f t="shared" si="9"/>
        <v>5854.9500000000007</v>
      </c>
      <c r="G77" s="35">
        <f t="shared" ref="G77:G79" si="10">+E77/D77</f>
        <v>0.85224473830313441</v>
      </c>
      <c r="H77" s="131">
        <f>SUM(H74:H76)</f>
        <v>42399</v>
      </c>
      <c r="I77" s="58">
        <f t="shared" ref="I77:I79" si="11">+H77/D77-1</f>
        <v>6.9979306515923989E-2</v>
      </c>
    </row>
    <row r="78" spans="1:9" ht="15.75" thickBot="1" x14ac:dyDescent="0.3">
      <c r="A78" s="95"/>
      <c r="B78" s="95"/>
      <c r="C78" s="24"/>
      <c r="D78" s="24"/>
      <c r="E78" s="24"/>
      <c r="F78" s="24"/>
      <c r="G78" s="32" t="s">
        <v>21</v>
      </c>
      <c r="H78" s="132"/>
      <c r="I78" s="60" t="s">
        <v>21</v>
      </c>
    </row>
    <row r="79" spans="1:9" ht="16.5" thickTop="1" thickBot="1" x14ac:dyDescent="0.3">
      <c r="A79" s="97" t="s">
        <v>460</v>
      </c>
      <c r="B79" s="98"/>
      <c r="C79" s="48">
        <f>+C77+C65+C58+C47+C40+C30+C19</f>
        <v>362243.18000000005</v>
      </c>
      <c r="D79" s="48">
        <f>+D77+D65+D58+D47+D40+D30+D19</f>
        <v>533103</v>
      </c>
      <c r="E79" s="48">
        <f>+E77+E65+E58+E47+E40+E30+E19</f>
        <v>285829.49</v>
      </c>
      <c r="F79" s="48">
        <f>+F77+F65+F58+F47+F40+F30+F19</f>
        <v>247273.51</v>
      </c>
      <c r="G79" s="125">
        <f t="shared" si="10"/>
        <v>0.53616184864838501</v>
      </c>
      <c r="H79" s="133">
        <f>+H77+H65+H58+H47+H40+H30+H19</f>
        <v>544787</v>
      </c>
      <c r="I79" s="63">
        <f t="shared" si="11"/>
        <v>2.1916965389427556E-2</v>
      </c>
    </row>
    <row r="80" spans="1:9" ht="16.5" thickTop="1" thickBot="1" x14ac:dyDescent="0.3">
      <c r="A80" s="8"/>
      <c r="B80" s="8"/>
      <c r="C80" s="15"/>
      <c r="D80" s="15"/>
      <c r="E80" s="15"/>
      <c r="F80" s="15"/>
      <c r="G80" s="14" t="s">
        <v>21</v>
      </c>
      <c r="H80" s="134"/>
      <c r="I80" s="26" t="s">
        <v>21</v>
      </c>
    </row>
    <row r="81" spans="1:9" x14ac:dyDescent="0.25">
      <c r="A81" s="64" t="s">
        <v>620</v>
      </c>
      <c r="B81" s="65"/>
      <c r="C81" s="66"/>
      <c r="D81" s="66"/>
      <c r="E81" s="66"/>
      <c r="F81" s="66"/>
      <c r="G81" s="67" t="s">
        <v>21</v>
      </c>
      <c r="H81" s="137"/>
      <c r="I81" s="114" t="s">
        <v>21</v>
      </c>
    </row>
    <row r="82" spans="1:9" x14ac:dyDescent="0.25">
      <c r="A82" s="69" t="s">
        <v>106</v>
      </c>
      <c r="B82" s="51"/>
      <c r="C82" s="36">
        <f>+C13</f>
        <v>517610.04</v>
      </c>
      <c r="D82" s="36">
        <v>533103</v>
      </c>
      <c r="E82" s="36">
        <v>404978.35</v>
      </c>
      <c r="F82" s="36">
        <v>128124.65</v>
      </c>
      <c r="G82" s="35">
        <f t="shared" ref="G82:G83" si="12">+E82/D82</f>
        <v>0.75966248548591919</v>
      </c>
      <c r="H82" s="131">
        <f>H13</f>
        <v>584517</v>
      </c>
      <c r="I82" s="108">
        <f t="shared" ref="I82:I83" si="13">+H82/D82-1</f>
        <v>9.644290127798949E-2</v>
      </c>
    </row>
    <row r="83" spans="1:9" ht="15.75" thickBot="1" x14ac:dyDescent="0.3">
      <c r="A83" s="70" t="s">
        <v>460</v>
      </c>
      <c r="B83" s="38"/>
      <c r="C83" s="39">
        <f>+C79</f>
        <v>362243.18000000005</v>
      </c>
      <c r="D83" s="39">
        <f t="shared" ref="D83:H83" si="14">+D79</f>
        <v>533103</v>
      </c>
      <c r="E83" s="39">
        <f t="shared" si="14"/>
        <v>285829.49</v>
      </c>
      <c r="F83" s="39">
        <f t="shared" si="14"/>
        <v>247273.51</v>
      </c>
      <c r="G83" s="126">
        <f t="shared" si="12"/>
        <v>0.53616184864838501</v>
      </c>
      <c r="H83" s="135">
        <f t="shared" si="14"/>
        <v>544787</v>
      </c>
      <c r="I83" s="109">
        <f t="shared" si="13"/>
        <v>2.1916965389427556E-2</v>
      </c>
    </row>
    <row r="84" spans="1:9" ht="16.5" thickTop="1" thickBot="1" x14ac:dyDescent="0.3">
      <c r="A84" s="74" t="s">
        <v>461</v>
      </c>
      <c r="B84" s="75"/>
      <c r="C84" s="76">
        <f>+C82-C83</f>
        <v>155366.85999999993</v>
      </c>
      <c r="D84" s="76">
        <f t="shared" ref="D84:H84" si="15">+D82-D83</f>
        <v>0</v>
      </c>
      <c r="E84" s="76">
        <f t="shared" si="15"/>
        <v>119148.85999999999</v>
      </c>
      <c r="F84" s="76">
        <f t="shared" si="15"/>
        <v>-119148.86000000002</v>
      </c>
      <c r="G84" s="127" t="s">
        <v>21</v>
      </c>
      <c r="H84" s="76">
        <f t="shared" si="15"/>
        <v>39730</v>
      </c>
      <c r="I84" s="111" t="s">
        <v>21</v>
      </c>
    </row>
    <row r="85" spans="1:9" x14ac:dyDescent="0.25">
      <c r="A85" s="8"/>
      <c r="B85" s="8"/>
      <c r="C85" s="8"/>
      <c r="D85" s="8"/>
      <c r="E85" s="8"/>
      <c r="F85" s="8"/>
      <c r="G85" s="14" t="s">
        <v>21</v>
      </c>
      <c r="H85" s="16"/>
      <c r="I85" s="27" t="s">
        <v>21</v>
      </c>
    </row>
  </sheetData>
  <mergeCells count="3">
    <mergeCell ref="A1:I1"/>
    <mergeCell ref="A2:I2"/>
    <mergeCell ref="A3:I3"/>
  </mergeCells>
  <pageMargins left="0.25" right="0.25" top="0.75" bottom="0.75" header="0.3" footer="0.3"/>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72DD-8FC5-4587-AC1D-CC53AAF868CC}">
  <dimension ref="A1:J83"/>
  <sheetViews>
    <sheetView workbookViewId="0">
      <selection activeCell="H89" sqref="H89"/>
    </sheetView>
  </sheetViews>
  <sheetFormatPr defaultRowHeight="15" x14ac:dyDescent="0.25"/>
  <cols>
    <col min="1" max="1" width="18.42578125" customWidth="1"/>
    <col min="2" max="2" width="32.28515625" customWidth="1"/>
    <col min="3" max="3" width="13" customWidth="1"/>
    <col min="4" max="4" width="17.7109375" bestFit="1" customWidth="1"/>
    <col min="5" max="5" width="12.7109375" bestFit="1" customWidth="1"/>
    <col min="6" max="6" width="12.85546875" bestFit="1" customWidth="1"/>
    <col min="7" max="7" width="10" bestFit="1" customWidth="1"/>
    <col min="8" max="8" width="18.28515625" bestFit="1" customWidth="1"/>
    <col min="9" max="9" width="11.5703125" customWidth="1"/>
  </cols>
  <sheetData>
    <row r="1" spans="1:9" ht="15.75" x14ac:dyDescent="0.25">
      <c r="A1" s="270" t="s">
        <v>830</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21" t="s">
        <v>3</v>
      </c>
      <c r="B5" s="21" t="s">
        <v>3</v>
      </c>
      <c r="C5" s="121" t="s">
        <v>3</v>
      </c>
      <c r="D5" s="121"/>
      <c r="E5" s="121" t="s">
        <v>3</v>
      </c>
      <c r="F5" s="121"/>
      <c r="G5" s="121"/>
      <c r="H5" s="121" t="s">
        <v>3</v>
      </c>
      <c r="I5" s="121" t="s">
        <v>3</v>
      </c>
    </row>
    <row r="6" spans="1:9" x14ac:dyDescent="0.25">
      <c r="A6" s="21" t="s">
        <v>3</v>
      </c>
      <c r="B6" s="21" t="s">
        <v>3</v>
      </c>
      <c r="C6" s="40" t="s">
        <v>4</v>
      </c>
      <c r="D6" s="40" t="s">
        <v>5</v>
      </c>
      <c r="E6" s="40" t="s">
        <v>6</v>
      </c>
      <c r="F6" s="40" t="s">
        <v>7</v>
      </c>
      <c r="G6" s="78" t="s">
        <v>857</v>
      </c>
      <c r="H6" s="52" t="s">
        <v>9</v>
      </c>
      <c r="I6" s="52" t="s">
        <v>10</v>
      </c>
    </row>
    <row r="7" spans="1:9" x14ac:dyDescent="0.25">
      <c r="A7" s="42" t="s">
        <v>11</v>
      </c>
      <c r="B7" s="42" t="s">
        <v>12</v>
      </c>
      <c r="C7" s="43" t="s">
        <v>13</v>
      </c>
      <c r="D7" s="43" t="s">
        <v>14</v>
      </c>
      <c r="E7" s="43" t="s">
        <v>15</v>
      </c>
      <c r="F7" s="43" t="s">
        <v>16</v>
      </c>
      <c r="G7" s="79" t="s">
        <v>17</v>
      </c>
      <c r="H7" s="53" t="s">
        <v>18</v>
      </c>
      <c r="I7" s="53" t="s">
        <v>19</v>
      </c>
    </row>
    <row r="8" spans="1:9" x14ac:dyDescent="0.25">
      <c r="A8" s="21" t="s">
        <v>20</v>
      </c>
      <c r="B8" s="11"/>
      <c r="C8" s="12"/>
      <c r="D8" s="12"/>
      <c r="E8" s="12"/>
      <c r="F8" s="12"/>
      <c r="G8" s="81" t="s">
        <v>21</v>
      </c>
      <c r="H8" s="54"/>
      <c r="I8" s="55" t="s">
        <v>600</v>
      </c>
    </row>
    <row r="9" spans="1:9" x14ac:dyDescent="0.25">
      <c r="A9" s="9" t="s">
        <v>621</v>
      </c>
      <c r="B9" s="9" t="s">
        <v>566</v>
      </c>
      <c r="C9" s="12">
        <v>154857.10999999999</v>
      </c>
      <c r="D9" s="12">
        <v>159681</v>
      </c>
      <c r="E9" s="12">
        <v>161965.85</v>
      </c>
      <c r="F9" s="12">
        <v>-2284.85</v>
      </c>
      <c r="G9" s="81">
        <f t="shared" ref="G9:G75" si="0">+E9/D9</f>
        <v>1.0143088407512479</v>
      </c>
      <c r="H9" s="54">
        <v>159681</v>
      </c>
      <c r="I9" s="55">
        <f t="shared" ref="I9:I75" si="1">+H9/D9-1</f>
        <v>0</v>
      </c>
    </row>
    <row r="10" spans="1:9" x14ac:dyDescent="0.25">
      <c r="A10" s="9" t="s">
        <v>622</v>
      </c>
      <c r="B10" s="9" t="s">
        <v>23</v>
      </c>
      <c r="C10" s="12">
        <v>0</v>
      </c>
      <c r="D10" s="12">
        <v>0</v>
      </c>
      <c r="E10" s="12">
        <v>21984.32</v>
      </c>
      <c r="F10" s="12">
        <v>-21984.32</v>
      </c>
      <c r="G10" s="81">
        <v>0</v>
      </c>
      <c r="H10" s="54">
        <v>0</v>
      </c>
      <c r="I10" s="55">
        <v>0</v>
      </c>
    </row>
    <row r="11" spans="1:9" x14ac:dyDescent="0.25">
      <c r="A11" s="9" t="s">
        <v>623</v>
      </c>
      <c r="B11" s="9" t="s">
        <v>624</v>
      </c>
      <c r="C11" s="12">
        <v>20634.919999999998</v>
      </c>
      <c r="D11" s="12">
        <v>0</v>
      </c>
      <c r="E11" s="12">
        <v>0</v>
      </c>
      <c r="F11" s="12">
        <v>0</v>
      </c>
      <c r="G11" s="81" t="e">
        <f t="shared" si="0"/>
        <v>#DIV/0!</v>
      </c>
      <c r="H11" s="54">
        <v>0</v>
      </c>
      <c r="I11" s="55" t="s">
        <v>879</v>
      </c>
    </row>
    <row r="12" spans="1:9" x14ac:dyDescent="0.25">
      <c r="A12" s="9" t="s">
        <v>625</v>
      </c>
      <c r="B12" s="9" t="s">
        <v>569</v>
      </c>
      <c r="C12" s="12">
        <v>55653.81</v>
      </c>
      <c r="D12" s="12">
        <v>0</v>
      </c>
      <c r="E12" s="12">
        <v>0</v>
      </c>
      <c r="F12" s="12">
        <v>0</v>
      </c>
      <c r="G12" s="81" t="e">
        <f t="shared" si="0"/>
        <v>#DIV/0!</v>
      </c>
      <c r="H12" s="54">
        <v>25000</v>
      </c>
      <c r="I12" s="55" t="s">
        <v>879</v>
      </c>
    </row>
    <row r="13" spans="1:9" x14ac:dyDescent="0.25">
      <c r="A13" s="9" t="s">
        <v>626</v>
      </c>
      <c r="B13" s="9" t="s">
        <v>89</v>
      </c>
      <c r="C13" s="12">
        <v>-170.24</v>
      </c>
      <c r="D13" s="12">
        <v>4000</v>
      </c>
      <c r="E13" s="12">
        <v>309.19</v>
      </c>
      <c r="F13" s="12">
        <v>3690.81</v>
      </c>
      <c r="G13" s="81">
        <f t="shared" si="0"/>
        <v>7.7297500000000005E-2</v>
      </c>
      <c r="H13" s="54">
        <v>4000</v>
      </c>
      <c r="I13" s="55">
        <f t="shared" si="1"/>
        <v>0</v>
      </c>
    </row>
    <row r="14" spans="1:9" ht="15.75" thickBot="1" x14ac:dyDescent="0.3">
      <c r="A14" s="19" t="s">
        <v>627</v>
      </c>
      <c r="B14" s="19" t="s">
        <v>628</v>
      </c>
      <c r="C14" s="20">
        <v>183374</v>
      </c>
      <c r="D14" s="20">
        <v>183374</v>
      </c>
      <c r="E14" s="20">
        <v>183374</v>
      </c>
      <c r="F14" s="20">
        <v>0</v>
      </c>
      <c r="G14" s="83">
        <f t="shared" si="0"/>
        <v>1</v>
      </c>
      <c r="H14" s="59">
        <v>183374</v>
      </c>
      <c r="I14" s="60">
        <f t="shared" si="1"/>
        <v>0</v>
      </c>
    </row>
    <row r="15" spans="1:9" ht="15.75" thickTop="1" x14ac:dyDescent="0.25">
      <c r="A15" s="21" t="s">
        <v>106</v>
      </c>
      <c r="B15" s="33"/>
      <c r="C15" s="34">
        <f>SUM(C9:C14)</f>
        <v>414349.6</v>
      </c>
      <c r="D15" s="34">
        <f t="shared" ref="D15:H15" si="2">SUM(D9:D14)</f>
        <v>347055</v>
      </c>
      <c r="E15" s="34">
        <f t="shared" si="2"/>
        <v>367633.36</v>
      </c>
      <c r="F15" s="34">
        <f t="shared" si="2"/>
        <v>-20578.359999999997</v>
      </c>
      <c r="G15" s="82">
        <f t="shared" si="0"/>
        <v>1.0592942329025659</v>
      </c>
      <c r="H15" s="57">
        <f t="shared" si="2"/>
        <v>372055</v>
      </c>
      <c r="I15" s="58">
        <f t="shared" si="1"/>
        <v>7.2034691907622683E-2</v>
      </c>
    </row>
    <row r="16" spans="1:9" x14ac:dyDescent="0.25">
      <c r="A16" s="116"/>
      <c r="B16" s="116"/>
      <c r="C16" s="116"/>
      <c r="D16" s="116"/>
      <c r="E16" s="116"/>
      <c r="F16" s="116"/>
      <c r="G16" s="117" t="s">
        <v>21</v>
      </c>
      <c r="H16" s="116"/>
      <c r="I16" s="115" t="s">
        <v>21</v>
      </c>
    </row>
    <row r="17" spans="1:9" x14ac:dyDescent="0.25">
      <c r="A17" s="8"/>
      <c r="B17" s="8"/>
      <c r="C17" s="8"/>
      <c r="D17" s="8"/>
      <c r="E17" s="8"/>
      <c r="F17" s="8"/>
      <c r="G17" s="81" t="s">
        <v>21</v>
      </c>
      <c r="H17" s="8"/>
      <c r="I17" s="27" t="s">
        <v>21</v>
      </c>
    </row>
    <row r="18" spans="1:9" x14ac:dyDescent="0.25">
      <c r="A18" s="21" t="s">
        <v>107</v>
      </c>
      <c r="B18" s="11"/>
      <c r="C18" s="12"/>
      <c r="D18" s="12"/>
      <c r="E18" s="12"/>
      <c r="F18" s="12"/>
      <c r="G18" s="81" t="s">
        <v>21</v>
      </c>
      <c r="H18" s="12"/>
      <c r="I18" s="27" t="s">
        <v>21</v>
      </c>
    </row>
    <row r="19" spans="1:9" x14ac:dyDescent="0.25">
      <c r="A19" s="9" t="s">
        <v>462</v>
      </c>
      <c r="B19" s="11"/>
      <c r="C19" s="12"/>
      <c r="D19" s="12"/>
      <c r="E19" s="12"/>
      <c r="F19" s="12"/>
      <c r="G19" s="81" t="s">
        <v>21</v>
      </c>
      <c r="H19" s="12"/>
      <c r="I19" s="27" t="s">
        <v>21</v>
      </c>
    </row>
    <row r="20" spans="1:9" ht="15.75" thickBot="1" x14ac:dyDescent="0.3">
      <c r="A20" s="19" t="s">
        <v>629</v>
      </c>
      <c r="B20" s="19" t="s">
        <v>109</v>
      </c>
      <c r="C20" s="20">
        <v>0</v>
      </c>
      <c r="D20" s="20">
        <v>0</v>
      </c>
      <c r="E20" s="20">
        <v>21625.7</v>
      </c>
      <c r="F20" s="20">
        <v>-21625.7</v>
      </c>
      <c r="G20" s="83" t="e">
        <f t="shared" si="0"/>
        <v>#DIV/0!</v>
      </c>
      <c r="H20" s="59">
        <v>0</v>
      </c>
      <c r="I20" s="60">
        <v>0</v>
      </c>
    </row>
    <row r="21" spans="1:9" ht="15.75" thickTop="1" x14ac:dyDescent="0.25">
      <c r="A21" s="21" t="s">
        <v>110</v>
      </c>
      <c r="B21" s="33"/>
      <c r="C21" s="34">
        <f>+C20</f>
        <v>0</v>
      </c>
      <c r="D21" s="34">
        <f>+D20</f>
        <v>0</v>
      </c>
      <c r="E21" s="34">
        <f>+E20</f>
        <v>21625.7</v>
      </c>
      <c r="F21" s="34">
        <f>+F20</f>
        <v>-21625.7</v>
      </c>
      <c r="G21" s="82" t="e">
        <f t="shared" si="0"/>
        <v>#DIV/0!</v>
      </c>
      <c r="H21" s="57">
        <f>+H20</f>
        <v>0</v>
      </c>
      <c r="I21" s="58" t="e">
        <f t="shared" si="1"/>
        <v>#DIV/0!</v>
      </c>
    </row>
    <row r="22" spans="1:9" x14ac:dyDescent="0.25">
      <c r="A22" s="8"/>
      <c r="B22" s="8"/>
      <c r="C22" s="8"/>
      <c r="D22" s="8"/>
      <c r="E22" s="8"/>
      <c r="F22" s="8"/>
      <c r="G22" s="81" t="s">
        <v>21</v>
      </c>
      <c r="H22" s="99"/>
      <c r="I22" s="55" t="s">
        <v>21</v>
      </c>
    </row>
    <row r="23" spans="1:9" x14ac:dyDescent="0.25">
      <c r="A23" s="21" t="s">
        <v>572</v>
      </c>
      <c r="B23" s="11"/>
      <c r="C23" s="12"/>
      <c r="D23" s="12"/>
      <c r="E23" s="12"/>
      <c r="F23" s="12"/>
      <c r="G23" s="81" t="s">
        <v>21</v>
      </c>
      <c r="H23" s="54"/>
      <c r="I23" s="55" t="s">
        <v>21</v>
      </c>
    </row>
    <row r="24" spans="1:9" x14ac:dyDescent="0.25">
      <c r="A24" s="9" t="s">
        <v>630</v>
      </c>
      <c r="B24" s="9" t="s">
        <v>113</v>
      </c>
      <c r="C24" s="12">
        <v>32875.69</v>
      </c>
      <c r="D24" s="12">
        <v>48190</v>
      </c>
      <c r="E24" s="12">
        <v>39372.620000000003</v>
      </c>
      <c r="F24" s="12">
        <v>8817.3799999999992</v>
      </c>
      <c r="G24" s="81">
        <f t="shared" si="0"/>
        <v>0.81702884415853916</v>
      </c>
      <c r="H24" s="54">
        <v>51563</v>
      </c>
      <c r="I24" s="55">
        <f t="shared" si="1"/>
        <v>6.9993774642041817E-2</v>
      </c>
    </row>
    <row r="25" spans="1:9" x14ac:dyDescent="0.25">
      <c r="A25" s="9" t="s">
        <v>631</v>
      </c>
      <c r="B25" s="9" t="s">
        <v>176</v>
      </c>
      <c r="C25" s="12">
        <v>3651.89</v>
      </c>
      <c r="D25" s="12">
        <v>4000</v>
      </c>
      <c r="E25" s="12">
        <v>3973.03</v>
      </c>
      <c r="F25" s="12">
        <v>26.97</v>
      </c>
      <c r="G25" s="81">
        <f t="shared" si="0"/>
        <v>0.99325750000000002</v>
      </c>
      <c r="H25" s="54">
        <v>4280</v>
      </c>
      <c r="I25" s="55">
        <f t="shared" si="1"/>
        <v>7.0000000000000062E-2</v>
      </c>
    </row>
    <row r="26" spans="1:9" x14ac:dyDescent="0.25">
      <c r="A26" s="9" t="s">
        <v>632</v>
      </c>
      <c r="B26" s="9" t="s">
        <v>117</v>
      </c>
      <c r="C26" s="12">
        <v>17603.02</v>
      </c>
      <c r="D26" s="12">
        <v>28257</v>
      </c>
      <c r="E26" s="12">
        <v>8178.33</v>
      </c>
      <c r="F26" s="12">
        <v>20078.669999999998</v>
      </c>
      <c r="G26" s="81">
        <f t="shared" si="0"/>
        <v>0.28942669073150018</v>
      </c>
      <c r="H26" s="54">
        <v>30234</v>
      </c>
      <c r="I26" s="55">
        <f t="shared" si="1"/>
        <v>6.996496443359157E-2</v>
      </c>
    </row>
    <row r="27" spans="1:9" x14ac:dyDescent="0.25">
      <c r="A27" s="9" t="s">
        <v>633</v>
      </c>
      <c r="B27" s="9" t="s">
        <v>162</v>
      </c>
      <c r="C27" s="12">
        <v>2042</v>
      </c>
      <c r="D27" s="12">
        <v>1000</v>
      </c>
      <c r="E27" s="12">
        <v>8</v>
      </c>
      <c r="F27" s="12">
        <v>992</v>
      </c>
      <c r="G27" s="81">
        <f t="shared" si="0"/>
        <v>8.0000000000000002E-3</v>
      </c>
      <c r="H27" s="54">
        <v>1000</v>
      </c>
      <c r="I27" s="55">
        <f t="shared" si="1"/>
        <v>0</v>
      </c>
    </row>
    <row r="28" spans="1:9" x14ac:dyDescent="0.25">
      <c r="A28" s="9" t="s">
        <v>634</v>
      </c>
      <c r="B28" s="9" t="s">
        <v>578</v>
      </c>
      <c r="C28" s="12">
        <v>9215.26</v>
      </c>
      <c r="D28" s="12">
        <v>15000</v>
      </c>
      <c r="E28" s="12">
        <v>1897.61</v>
      </c>
      <c r="F28" s="12">
        <v>13102.39</v>
      </c>
      <c r="G28" s="81">
        <f t="shared" si="0"/>
        <v>0.12650733333333333</v>
      </c>
      <c r="H28" s="54">
        <v>15000</v>
      </c>
      <c r="I28" s="55">
        <f t="shared" si="1"/>
        <v>0</v>
      </c>
    </row>
    <row r="29" spans="1:9" x14ac:dyDescent="0.25">
      <c r="A29" s="9" t="s">
        <v>635</v>
      </c>
      <c r="B29" s="9" t="s">
        <v>859</v>
      </c>
      <c r="C29" s="12">
        <v>76375</v>
      </c>
      <c r="D29" s="12">
        <v>0</v>
      </c>
      <c r="E29" s="12">
        <v>0</v>
      </c>
      <c r="F29" s="12">
        <v>0</v>
      </c>
      <c r="G29" s="81" t="e">
        <f t="shared" si="0"/>
        <v>#DIV/0!</v>
      </c>
      <c r="H29" s="54">
        <v>0</v>
      </c>
      <c r="I29" s="55" t="s">
        <v>879</v>
      </c>
    </row>
    <row r="30" spans="1:9" x14ac:dyDescent="0.25">
      <c r="A30" s="9" t="s">
        <v>636</v>
      </c>
      <c r="B30" s="9" t="s">
        <v>123</v>
      </c>
      <c r="C30" s="12">
        <v>7625.56</v>
      </c>
      <c r="D30" s="12">
        <v>5000</v>
      </c>
      <c r="E30" s="12">
        <v>0</v>
      </c>
      <c r="F30" s="12">
        <v>5000</v>
      </c>
      <c r="G30" s="81">
        <f t="shared" si="0"/>
        <v>0</v>
      </c>
      <c r="H30" s="54">
        <v>5000</v>
      </c>
      <c r="I30" s="55">
        <f t="shared" si="1"/>
        <v>0</v>
      </c>
    </row>
    <row r="31" spans="1:9" ht="15.75" thickBot="1" x14ac:dyDescent="0.3">
      <c r="A31" s="19" t="s">
        <v>637</v>
      </c>
      <c r="B31" s="19" t="s">
        <v>582</v>
      </c>
      <c r="C31" s="20">
        <v>0</v>
      </c>
      <c r="D31" s="20">
        <v>5000</v>
      </c>
      <c r="E31" s="20">
        <v>0</v>
      </c>
      <c r="F31" s="20">
        <v>5000</v>
      </c>
      <c r="G31" s="83">
        <f t="shared" si="0"/>
        <v>0</v>
      </c>
      <c r="H31" s="59">
        <v>5000</v>
      </c>
      <c r="I31" s="60">
        <f t="shared" si="1"/>
        <v>0</v>
      </c>
    </row>
    <row r="32" spans="1:9" ht="15.75" thickTop="1" x14ac:dyDescent="0.25">
      <c r="A32" s="21" t="s">
        <v>583</v>
      </c>
      <c r="B32" s="33"/>
      <c r="C32" s="34">
        <f>SUM(C24:C31)</f>
        <v>149388.42000000001</v>
      </c>
      <c r="D32" s="34">
        <f t="shared" ref="D32:F32" si="3">SUM(D24:D31)</f>
        <v>106447</v>
      </c>
      <c r="E32" s="34">
        <f t="shared" si="3"/>
        <v>53429.590000000004</v>
      </c>
      <c r="F32" s="34">
        <f t="shared" si="3"/>
        <v>53017.409999999996</v>
      </c>
      <c r="G32" s="82">
        <f t="shared" si="0"/>
        <v>0.50193608086653452</v>
      </c>
      <c r="H32" s="57">
        <f>SUM(H24:H31)</f>
        <v>112077</v>
      </c>
      <c r="I32" s="58">
        <f t="shared" si="1"/>
        <v>5.2890170695275573E-2</v>
      </c>
    </row>
    <row r="33" spans="1:9" x14ac:dyDescent="0.25">
      <c r="A33" s="8"/>
      <c r="B33" s="8"/>
      <c r="C33" s="8"/>
      <c r="D33" s="8"/>
      <c r="E33" s="8"/>
      <c r="F33" s="8"/>
      <c r="G33" s="81" t="s">
        <v>21</v>
      </c>
      <c r="H33" s="118" t="s">
        <v>21</v>
      </c>
      <c r="I33" s="55" t="s">
        <v>21</v>
      </c>
    </row>
    <row r="34" spans="1:9" x14ac:dyDescent="0.25">
      <c r="A34" s="21" t="s">
        <v>584</v>
      </c>
      <c r="B34" s="11"/>
      <c r="C34" s="12"/>
      <c r="D34" s="12"/>
      <c r="E34" s="12"/>
      <c r="F34" s="12"/>
      <c r="G34" s="81" t="s">
        <v>21</v>
      </c>
      <c r="H34" s="54"/>
      <c r="I34" s="55" t="s">
        <v>21</v>
      </c>
    </row>
    <row r="35" spans="1:9" x14ac:dyDescent="0.25">
      <c r="A35" s="9" t="s">
        <v>638</v>
      </c>
      <c r="B35" s="9" t="s">
        <v>113</v>
      </c>
      <c r="C35" s="12">
        <v>28124.23</v>
      </c>
      <c r="D35" s="12">
        <v>25120</v>
      </c>
      <c r="E35" s="12">
        <v>18198.5</v>
      </c>
      <c r="F35" s="12">
        <v>6921.5</v>
      </c>
      <c r="G35" s="81">
        <f t="shared" si="0"/>
        <v>0.72446257961783445</v>
      </c>
      <c r="H35" s="54">
        <v>30092</v>
      </c>
      <c r="I35" s="55">
        <f t="shared" si="1"/>
        <v>0.19792993630573252</v>
      </c>
    </row>
    <row r="36" spans="1:9" x14ac:dyDescent="0.25">
      <c r="A36" s="9" t="s">
        <v>639</v>
      </c>
      <c r="B36" s="9" t="s">
        <v>176</v>
      </c>
      <c r="C36" s="12">
        <v>2415.23</v>
      </c>
      <c r="D36" s="12">
        <v>3000</v>
      </c>
      <c r="E36" s="12">
        <v>2063.9299999999998</v>
      </c>
      <c r="F36" s="12">
        <v>936.07</v>
      </c>
      <c r="G36" s="81">
        <f t="shared" si="0"/>
        <v>0.68797666666666657</v>
      </c>
      <c r="H36" s="54">
        <v>3210</v>
      </c>
      <c r="I36" s="55">
        <f t="shared" si="1"/>
        <v>7.0000000000000062E-2</v>
      </c>
    </row>
    <row r="37" spans="1:9" x14ac:dyDescent="0.25">
      <c r="A37" s="9" t="s">
        <v>640</v>
      </c>
      <c r="B37" s="9" t="s">
        <v>287</v>
      </c>
      <c r="C37" s="12">
        <v>5077.3599999999997</v>
      </c>
      <c r="D37" s="12">
        <v>27000</v>
      </c>
      <c r="E37" s="12">
        <v>27752.15</v>
      </c>
      <c r="F37" s="12">
        <v>-752.15</v>
      </c>
      <c r="G37" s="81">
        <f t="shared" si="0"/>
        <v>1.0278574074074074</v>
      </c>
      <c r="H37" s="54">
        <v>28890</v>
      </c>
      <c r="I37" s="55">
        <f t="shared" si="1"/>
        <v>7.0000000000000062E-2</v>
      </c>
    </row>
    <row r="38" spans="1:9" x14ac:dyDescent="0.25">
      <c r="A38" s="9" t="s">
        <v>641</v>
      </c>
      <c r="B38" s="9" t="s">
        <v>117</v>
      </c>
      <c r="C38" s="12">
        <v>8512.2099999999991</v>
      </c>
      <c r="D38" s="12">
        <v>13634</v>
      </c>
      <c r="E38" s="12">
        <v>3853.46</v>
      </c>
      <c r="F38" s="12">
        <v>9780.5400000000009</v>
      </c>
      <c r="G38" s="81">
        <f t="shared" si="0"/>
        <v>0.28263605691653221</v>
      </c>
      <c r="H38" s="54">
        <v>14588</v>
      </c>
      <c r="I38" s="55">
        <f t="shared" si="1"/>
        <v>6.9972128502273634E-2</v>
      </c>
    </row>
    <row r="39" spans="1:9" x14ac:dyDescent="0.25">
      <c r="A39" s="9" t="s">
        <v>642</v>
      </c>
      <c r="B39" s="9" t="s">
        <v>162</v>
      </c>
      <c r="C39" s="12">
        <v>0</v>
      </c>
      <c r="D39" s="12">
        <v>1500</v>
      </c>
      <c r="E39" s="12">
        <v>0</v>
      </c>
      <c r="F39" s="12">
        <v>1500</v>
      </c>
      <c r="G39" s="81">
        <f t="shared" si="0"/>
        <v>0</v>
      </c>
      <c r="H39" s="54">
        <v>1500</v>
      </c>
      <c r="I39" s="55">
        <f t="shared" si="1"/>
        <v>0</v>
      </c>
    </row>
    <row r="40" spans="1:9" x14ac:dyDescent="0.25">
      <c r="A40" s="9" t="s">
        <v>643</v>
      </c>
      <c r="B40" s="9" t="s">
        <v>123</v>
      </c>
      <c r="C40" s="12">
        <v>8434.26</v>
      </c>
      <c r="D40" s="12">
        <v>5000</v>
      </c>
      <c r="E40" s="12">
        <v>0</v>
      </c>
      <c r="F40" s="12">
        <v>5000</v>
      </c>
      <c r="G40" s="81">
        <f t="shared" si="0"/>
        <v>0</v>
      </c>
      <c r="H40" s="54">
        <v>5000</v>
      </c>
      <c r="I40" s="55">
        <f t="shared" si="1"/>
        <v>0</v>
      </c>
    </row>
    <row r="41" spans="1:9" x14ac:dyDescent="0.25">
      <c r="A41" s="9" t="s">
        <v>644</v>
      </c>
      <c r="B41" s="9" t="s">
        <v>592</v>
      </c>
      <c r="C41" s="12">
        <v>620.4</v>
      </c>
      <c r="D41" s="12">
        <v>10000</v>
      </c>
      <c r="E41" s="12">
        <v>200</v>
      </c>
      <c r="F41" s="12">
        <v>9800</v>
      </c>
      <c r="G41" s="81">
        <f t="shared" si="0"/>
        <v>0.02</v>
      </c>
      <c r="H41" s="54">
        <v>10000</v>
      </c>
      <c r="I41" s="55">
        <f t="shared" si="1"/>
        <v>0</v>
      </c>
    </row>
    <row r="42" spans="1:9" ht="15.75" thickBot="1" x14ac:dyDescent="0.3">
      <c r="A42" s="19" t="s">
        <v>645</v>
      </c>
      <c r="B42" s="19" t="s">
        <v>144</v>
      </c>
      <c r="C42" s="20">
        <v>0</v>
      </c>
      <c r="D42" s="20">
        <v>250</v>
      </c>
      <c r="E42" s="20">
        <v>0</v>
      </c>
      <c r="F42" s="20">
        <v>250</v>
      </c>
      <c r="G42" s="83">
        <f t="shared" si="0"/>
        <v>0</v>
      </c>
      <c r="H42" s="59">
        <v>250</v>
      </c>
      <c r="I42" s="60">
        <f t="shared" si="1"/>
        <v>0</v>
      </c>
    </row>
    <row r="43" spans="1:9" ht="15.75" thickTop="1" x14ac:dyDescent="0.25">
      <c r="A43" s="21" t="s">
        <v>593</v>
      </c>
      <c r="B43" s="11"/>
      <c r="C43" s="34">
        <f>SUM(C35:C42)</f>
        <v>53183.69</v>
      </c>
      <c r="D43" s="34">
        <f t="shared" ref="D43:F43" si="4">SUM(D35:D42)</f>
        <v>85504</v>
      </c>
      <c r="E43" s="34">
        <f t="shared" si="4"/>
        <v>52068.04</v>
      </c>
      <c r="F43" s="34">
        <f t="shared" si="4"/>
        <v>33435.96</v>
      </c>
      <c r="G43" s="82">
        <f t="shared" si="0"/>
        <v>0.60895443488023948</v>
      </c>
      <c r="H43" s="57">
        <f>SUM(H35:H42)</f>
        <v>93530</v>
      </c>
      <c r="I43" s="58">
        <f t="shared" si="1"/>
        <v>9.3866953592814273E-2</v>
      </c>
    </row>
    <row r="44" spans="1:9" x14ac:dyDescent="0.25">
      <c r="A44" s="8"/>
      <c r="B44" s="8"/>
      <c r="C44" s="8"/>
      <c r="D44" s="8"/>
      <c r="E44" s="8"/>
      <c r="F44" s="8"/>
      <c r="G44" s="81" t="s">
        <v>21</v>
      </c>
      <c r="H44" s="99"/>
      <c r="I44" s="55" t="s">
        <v>21</v>
      </c>
    </row>
    <row r="45" spans="1:9" x14ac:dyDescent="0.25">
      <c r="A45" s="21" t="s">
        <v>594</v>
      </c>
      <c r="B45" s="11"/>
      <c r="C45" s="12"/>
      <c r="D45" s="12"/>
      <c r="E45" s="12"/>
      <c r="F45" s="12"/>
      <c r="G45" s="81" t="s">
        <v>21</v>
      </c>
      <c r="H45" s="54"/>
      <c r="I45" s="55" t="s">
        <v>21</v>
      </c>
    </row>
    <row r="46" spans="1:9" x14ac:dyDescent="0.25">
      <c r="A46" s="9" t="s">
        <v>646</v>
      </c>
      <c r="B46" s="9" t="s">
        <v>113</v>
      </c>
      <c r="C46" s="12">
        <v>13234.46</v>
      </c>
      <c r="D46" s="12">
        <v>15921</v>
      </c>
      <c r="E46" s="12">
        <v>10520.09</v>
      </c>
      <c r="F46" s="12">
        <v>5400.91</v>
      </c>
      <c r="G46" s="81">
        <f t="shared" si="0"/>
        <v>0.660768167828654</v>
      </c>
      <c r="H46" s="54">
        <v>17035</v>
      </c>
      <c r="I46" s="55">
        <f t="shared" si="1"/>
        <v>6.9970479241253658E-2</v>
      </c>
    </row>
    <row r="47" spans="1:9" x14ac:dyDescent="0.25">
      <c r="A47" s="9" t="s">
        <v>647</v>
      </c>
      <c r="B47" s="9" t="s">
        <v>176</v>
      </c>
      <c r="C47" s="12">
        <v>1550.54</v>
      </c>
      <c r="D47" s="12">
        <v>2000</v>
      </c>
      <c r="E47" s="12">
        <v>1051.69</v>
      </c>
      <c r="F47" s="12">
        <v>948.31</v>
      </c>
      <c r="G47" s="81">
        <f t="shared" si="0"/>
        <v>0.52584500000000001</v>
      </c>
      <c r="H47" s="54">
        <v>2140</v>
      </c>
      <c r="I47" s="55">
        <f t="shared" si="1"/>
        <v>7.0000000000000062E-2</v>
      </c>
    </row>
    <row r="48" spans="1:9" x14ac:dyDescent="0.25">
      <c r="A48" s="9" t="s">
        <v>648</v>
      </c>
      <c r="B48" s="9" t="s">
        <v>117</v>
      </c>
      <c r="C48" s="12">
        <v>5185.13</v>
      </c>
      <c r="D48" s="12">
        <v>9874</v>
      </c>
      <c r="E48" s="12">
        <v>1922.17</v>
      </c>
      <c r="F48" s="12">
        <v>7951.83</v>
      </c>
      <c r="G48" s="81">
        <f t="shared" si="0"/>
        <v>0.19466983998379583</v>
      </c>
      <c r="H48" s="54">
        <v>10565</v>
      </c>
      <c r="I48" s="55">
        <f t="shared" si="1"/>
        <v>6.9981770305853841E-2</v>
      </c>
    </row>
    <row r="49" spans="1:10" x14ac:dyDescent="0.25">
      <c r="A49" s="9" t="s">
        <v>649</v>
      </c>
      <c r="B49" s="9" t="s">
        <v>162</v>
      </c>
      <c r="C49" s="12">
        <v>3966</v>
      </c>
      <c r="D49" s="12">
        <v>2000</v>
      </c>
      <c r="E49" s="12">
        <v>0</v>
      </c>
      <c r="F49" s="12">
        <v>2000</v>
      </c>
      <c r="G49" s="81">
        <f t="shared" si="0"/>
        <v>0</v>
      </c>
      <c r="H49" s="54">
        <v>2000</v>
      </c>
      <c r="I49" s="55">
        <f t="shared" si="1"/>
        <v>0</v>
      </c>
    </row>
    <row r="50" spans="1:10" ht="15.75" thickBot="1" x14ac:dyDescent="0.3">
      <c r="A50" s="19" t="s">
        <v>650</v>
      </c>
      <c r="B50" s="19" t="s">
        <v>651</v>
      </c>
      <c r="C50" s="20">
        <v>800</v>
      </c>
      <c r="D50" s="20">
        <v>1500</v>
      </c>
      <c r="E50" s="20">
        <v>4000</v>
      </c>
      <c r="F50" s="20">
        <v>-2500</v>
      </c>
      <c r="G50" s="83">
        <f t="shared" si="0"/>
        <v>2.6666666666666665</v>
      </c>
      <c r="H50" s="59">
        <v>1500</v>
      </c>
      <c r="I50" s="60">
        <f t="shared" si="1"/>
        <v>0</v>
      </c>
    </row>
    <row r="51" spans="1:10" ht="15.75" thickTop="1" x14ac:dyDescent="0.25">
      <c r="A51" s="21" t="s">
        <v>599</v>
      </c>
      <c r="B51" s="11"/>
      <c r="C51" s="34">
        <f>SUM(C46:C50)</f>
        <v>24736.13</v>
      </c>
      <c r="D51" s="34">
        <f t="shared" ref="D51:F51" si="5">SUM(D46:D50)</f>
        <v>31295</v>
      </c>
      <c r="E51" s="34">
        <f t="shared" si="5"/>
        <v>17493.95</v>
      </c>
      <c r="F51" s="34">
        <f t="shared" si="5"/>
        <v>13801.05</v>
      </c>
      <c r="G51" s="82">
        <f t="shared" si="0"/>
        <v>0.55900143792938173</v>
      </c>
      <c r="H51" s="57">
        <f>SUM(H46:H50)</f>
        <v>33240</v>
      </c>
      <c r="I51" s="58">
        <f t="shared" si="1"/>
        <v>6.2150503275283597E-2</v>
      </c>
      <c r="J51" s="7" t="s">
        <v>21</v>
      </c>
    </row>
    <row r="52" spans="1:10" x14ac:dyDescent="0.25">
      <c r="A52" s="8"/>
      <c r="B52" s="8"/>
      <c r="C52" s="8"/>
      <c r="D52" s="8"/>
      <c r="E52" s="8"/>
      <c r="F52" s="8"/>
      <c r="G52" s="81" t="s">
        <v>21</v>
      </c>
      <c r="H52" s="99"/>
      <c r="I52" s="55" t="s">
        <v>21</v>
      </c>
      <c r="J52" t="s">
        <v>21</v>
      </c>
    </row>
    <row r="53" spans="1:10" x14ac:dyDescent="0.25">
      <c r="A53" s="21" t="s">
        <v>601</v>
      </c>
      <c r="B53" s="11"/>
      <c r="C53" s="12"/>
      <c r="D53" s="12"/>
      <c r="E53" s="12"/>
      <c r="F53" s="12"/>
      <c r="G53" s="81" t="s">
        <v>21</v>
      </c>
      <c r="H53" s="54"/>
      <c r="I53" s="55" t="s">
        <v>21</v>
      </c>
    </row>
    <row r="54" spans="1:10" x14ac:dyDescent="0.25">
      <c r="A54" s="9" t="s">
        <v>652</v>
      </c>
      <c r="B54" s="9" t="s">
        <v>113</v>
      </c>
      <c r="C54" s="12">
        <v>11426.37</v>
      </c>
      <c r="D54" s="12">
        <v>16717</v>
      </c>
      <c r="E54" s="12">
        <v>9662.82</v>
      </c>
      <c r="F54" s="12">
        <v>7054.18</v>
      </c>
      <c r="G54" s="81">
        <f t="shared" si="0"/>
        <v>0.57802356882215711</v>
      </c>
      <c r="H54" s="54">
        <v>17887</v>
      </c>
      <c r="I54" s="55">
        <f t="shared" si="1"/>
        <v>6.9988634324340548E-2</v>
      </c>
    </row>
    <row r="55" spans="1:10" x14ac:dyDescent="0.25">
      <c r="A55" s="9" t="s">
        <v>653</v>
      </c>
      <c r="B55" s="9" t="s">
        <v>176</v>
      </c>
      <c r="C55" s="12">
        <v>1133.4100000000001</v>
      </c>
      <c r="D55" s="12">
        <v>2000</v>
      </c>
      <c r="E55" s="12">
        <v>951.44</v>
      </c>
      <c r="F55" s="12">
        <v>1048.56</v>
      </c>
      <c r="G55" s="81">
        <f t="shared" si="0"/>
        <v>0.47572000000000003</v>
      </c>
      <c r="H55" s="54">
        <v>2140</v>
      </c>
      <c r="I55" s="55">
        <f t="shared" si="1"/>
        <v>7.0000000000000062E-2</v>
      </c>
    </row>
    <row r="56" spans="1:10" x14ac:dyDescent="0.25">
      <c r="A56" s="9" t="s">
        <v>654</v>
      </c>
      <c r="B56" s="9" t="s">
        <v>117</v>
      </c>
      <c r="C56" s="12">
        <v>5045.33</v>
      </c>
      <c r="D56" s="12">
        <v>9026</v>
      </c>
      <c r="E56" s="12">
        <v>2901.21</v>
      </c>
      <c r="F56" s="12">
        <v>6124.79</v>
      </c>
      <c r="G56" s="81">
        <f t="shared" si="0"/>
        <v>0.32142809660979393</v>
      </c>
      <c r="H56" s="54">
        <v>9657</v>
      </c>
      <c r="I56" s="55">
        <f t="shared" si="1"/>
        <v>6.9909151340571629E-2</v>
      </c>
    </row>
    <row r="57" spans="1:10" ht="15.75" thickBot="1" x14ac:dyDescent="0.3">
      <c r="A57" s="19" t="s">
        <v>655</v>
      </c>
      <c r="B57" s="19" t="s">
        <v>162</v>
      </c>
      <c r="C57" s="20">
        <v>780.62</v>
      </c>
      <c r="D57" s="20">
        <v>3000</v>
      </c>
      <c r="E57" s="20">
        <v>0</v>
      </c>
      <c r="F57" s="20">
        <v>3000</v>
      </c>
      <c r="G57" s="83">
        <f t="shared" si="0"/>
        <v>0</v>
      </c>
      <c r="H57" s="59">
        <v>3000</v>
      </c>
      <c r="I57" s="60">
        <f t="shared" si="1"/>
        <v>0</v>
      </c>
    </row>
    <row r="58" spans="1:10" ht="15.75" thickTop="1" x14ac:dyDescent="0.25">
      <c r="A58" s="21" t="s">
        <v>610</v>
      </c>
      <c r="B58" s="11"/>
      <c r="C58" s="34">
        <f>SUM(C54:C57)</f>
        <v>18385.73</v>
      </c>
      <c r="D58" s="34">
        <f t="shared" ref="D58:F58" si="6">SUM(D54:D57)</f>
        <v>30743</v>
      </c>
      <c r="E58" s="34">
        <f t="shared" si="6"/>
        <v>13515.470000000001</v>
      </c>
      <c r="F58" s="34">
        <f t="shared" si="6"/>
        <v>17227.53</v>
      </c>
      <c r="G58" s="82">
        <f t="shared" si="0"/>
        <v>0.43962755749276261</v>
      </c>
      <c r="H58" s="57">
        <f>SUM(H54:H57)</f>
        <v>32684</v>
      </c>
      <c r="I58" s="58">
        <f t="shared" si="1"/>
        <v>6.313632371596789E-2</v>
      </c>
      <c r="J58" s="7" t="s">
        <v>21</v>
      </c>
    </row>
    <row r="59" spans="1:10" x14ac:dyDescent="0.25">
      <c r="A59" s="8"/>
      <c r="B59" s="8"/>
      <c r="C59" s="8"/>
      <c r="D59" s="8"/>
      <c r="E59" s="8"/>
      <c r="F59" s="8"/>
      <c r="G59" s="81" t="s">
        <v>21</v>
      </c>
      <c r="H59" s="99"/>
      <c r="I59" s="55" t="s">
        <v>21</v>
      </c>
      <c r="J59" t="s">
        <v>21</v>
      </c>
    </row>
    <row r="60" spans="1:10" x14ac:dyDescent="0.25">
      <c r="A60" s="21" t="s">
        <v>611</v>
      </c>
      <c r="B60" s="11"/>
      <c r="C60" s="12"/>
      <c r="D60" s="12"/>
      <c r="E60" s="12"/>
      <c r="F60" s="12"/>
      <c r="G60" s="81" t="s">
        <v>21</v>
      </c>
      <c r="H60" s="54"/>
      <c r="I60" s="55" t="s">
        <v>21</v>
      </c>
    </row>
    <row r="61" spans="1:10" x14ac:dyDescent="0.25">
      <c r="A61" s="9" t="s">
        <v>656</v>
      </c>
      <c r="B61" s="9" t="s">
        <v>113</v>
      </c>
      <c r="C61" s="12">
        <v>12867.12</v>
      </c>
      <c r="D61" s="12">
        <v>20965</v>
      </c>
      <c r="E61" s="12">
        <v>15190.66</v>
      </c>
      <c r="F61" s="12">
        <v>5774.34</v>
      </c>
      <c r="G61" s="81">
        <f t="shared" si="0"/>
        <v>0.72457238254233247</v>
      </c>
      <c r="H61" s="54">
        <v>22432</v>
      </c>
      <c r="I61" s="55">
        <f t="shared" si="1"/>
        <v>6.997376580014314E-2</v>
      </c>
    </row>
    <row r="62" spans="1:10" x14ac:dyDescent="0.25">
      <c r="A62" s="9" t="s">
        <v>657</v>
      </c>
      <c r="B62" s="9" t="s">
        <v>176</v>
      </c>
      <c r="C62" s="12">
        <v>1434.6</v>
      </c>
      <c r="D62" s="12">
        <v>8000</v>
      </c>
      <c r="E62" s="12">
        <v>1717.97</v>
      </c>
      <c r="F62" s="12">
        <v>6282.03</v>
      </c>
      <c r="G62" s="81">
        <f t="shared" si="0"/>
        <v>0.21474625</v>
      </c>
      <c r="H62" s="54">
        <v>8560</v>
      </c>
      <c r="I62" s="55">
        <f t="shared" si="1"/>
        <v>7.0000000000000062E-2</v>
      </c>
    </row>
    <row r="63" spans="1:10" x14ac:dyDescent="0.25">
      <c r="A63" s="9" t="s">
        <v>658</v>
      </c>
      <c r="B63" s="9" t="s">
        <v>117</v>
      </c>
      <c r="C63" s="12">
        <v>6033.42</v>
      </c>
      <c r="D63" s="12">
        <v>11475</v>
      </c>
      <c r="E63" s="12">
        <v>2264.87</v>
      </c>
      <c r="F63" s="12">
        <v>9210.1299999999992</v>
      </c>
      <c r="G63" s="81">
        <f t="shared" si="0"/>
        <v>0.1973742919389978</v>
      </c>
      <c r="H63" s="54">
        <v>12278</v>
      </c>
      <c r="I63" s="55">
        <f t="shared" si="1"/>
        <v>6.9978213507625231E-2</v>
      </c>
    </row>
    <row r="64" spans="1:10" ht="15.75" thickBot="1" x14ac:dyDescent="0.3">
      <c r="A64" s="19" t="s">
        <v>659</v>
      </c>
      <c r="B64" s="19" t="s">
        <v>162</v>
      </c>
      <c r="C64" s="20">
        <v>0</v>
      </c>
      <c r="D64" s="20">
        <v>11000</v>
      </c>
      <c r="E64" s="20">
        <v>520.64</v>
      </c>
      <c r="F64" s="20">
        <v>10479.36</v>
      </c>
      <c r="G64" s="83">
        <f t="shared" si="0"/>
        <v>4.733090909090909E-2</v>
      </c>
      <c r="H64" s="59">
        <v>11000</v>
      </c>
      <c r="I64" s="60">
        <f t="shared" si="1"/>
        <v>0</v>
      </c>
    </row>
    <row r="65" spans="1:9" ht="15.75" thickTop="1" x14ac:dyDescent="0.25">
      <c r="A65" s="21" t="s">
        <v>616</v>
      </c>
      <c r="B65" s="11"/>
      <c r="C65" s="34">
        <f>SUM(C61:C64)</f>
        <v>20335.14</v>
      </c>
      <c r="D65" s="34">
        <f t="shared" ref="D65:F65" si="7">SUM(D61:D64)</f>
        <v>51440</v>
      </c>
      <c r="E65" s="34">
        <f t="shared" si="7"/>
        <v>19694.14</v>
      </c>
      <c r="F65" s="34">
        <f t="shared" si="7"/>
        <v>31745.86</v>
      </c>
      <c r="G65" s="82">
        <f t="shared" si="0"/>
        <v>0.38285653188180402</v>
      </c>
      <c r="H65" s="57">
        <f>SUM(H61:H64)</f>
        <v>54270</v>
      </c>
      <c r="I65" s="58">
        <f t="shared" si="1"/>
        <v>5.501555209953346E-2</v>
      </c>
    </row>
    <row r="66" spans="1:9" x14ac:dyDescent="0.25">
      <c r="A66" s="8"/>
      <c r="B66" s="8"/>
      <c r="C66" s="8"/>
      <c r="D66" s="8"/>
      <c r="E66" s="8"/>
      <c r="F66" s="8"/>
      <c r="G66" s="47" t="s">
        <v>21</v>
      </c>
      <c r="H66" s="85"/>
      <c r="I66" s="44" t="s">
        <v>21</v>
      </c>
    </row>
    <row r="67" spans="1:9" s="8" customFormat="1" x14ac:dyDescent="0.25">
      <c r="G67" s="47"/>
      <c r="H67" s="85"/>
      <c r="I67" s="44"/>
    </row>
    <row r="68" spans="1:9" s="8" customFormat="1" x14ac:dyDescent="0.25">
      <c r="G68" s="47"/>
      <c r="H68" s="30"/>
      <c r="I68" s="44"/>
    </row>
    <row r="69" spans="1:9" s="8" customFormat="1" x14ac:dyDescent="0.25">
      <c r="A69" s="21" t="s">
        <v>3</v>
      </c>
      <c r="B69" s="21" t="s">
        <v>3</v>
      </c>
      <c r="C69" s="121" t="s">
        <v>3</v>
      </c>
      <c r="D69" s="121"/>
      <c r="E69" s="121" t="s">
        <v>3</v>
      </c>
      <c r="F69" s="121"/>
      <c r="G69" s="121"/>
      <c r="H69" s="121" t="s">
        <v>3</v>
      </c>
      <c r="I69" s="121" t="s">
        <v>3</v>
      </c>
    </row>
    <row r="70" spans="1:9" s="8" customFormat="1" x14ac:dyDescent="0.25">
      <c r="A70" s="21" t="s">
        <v>3</v>
      </c>
      <c r="B70" s="21" t="s">
        <v>3</v>
      </c>
      <c r="C70" s="40" t="s">
        <v>4</v>
      </c>
      <c r="D70" s="40" t="s">
        <v>5</v>
      </c>
      <c r="E70" s="40" t="s">
        <v>6</v>
      </c>
      <c r="F70" s="40" t="s">
        <v>7</v>
      </c>
      <c r="G70" s="78" t="s">
        <v>857</v>
      </c>
      <c r="H70" s="52" t="s">
        <v>9</v>
      </c>
      <c r="I70" s="52" t="s">
        <v>10</v>
      </c>
    </row>
    <row r="71" spans="1:9" s="8" customFormat="1" x14ac:dyDescent="0.25">
      <c r="A71" s="42" t="s">
        <v>11</v>
      </c>
      <c r="B71" s="42" t="s">
        <v>12</v>
      </c>
      <c r="C71" s="43" t="s">
        <v>13</v>
      </c>
      <c r="D71" s="43" t="s">
        <v>14</v>
      </c>
      <c r="E71" s="43" t="s">
        <v>15</v>
      </c>
      <c r="F71" s="43" t="s">
        <v>16</v>
      </c>
      <c r="G71" s="79" t="s">
        <v>17</v>
      </c>
      <c r="H71" s="53" t="s">
        <v>18</v>
      </c>
      <c r="I71" s="53" t="s">
        <v>19</v>
      </c>
    </row>
    <row r="72" spans="1:9" x14ac:dyDescent="0.25">
      <c r="A72" s="21" t="s">
        <v>441</v>
      </c>
      <c r="B72" s="11"/>
      <c r="C72" s="12"/>
      <c r="D72" s="12"/>
      <c r="E72" s="12"/>
      <c r="F72" s="12"/>
      <c r="G72" s="81" t="s">
        <v>21</v>
      </c>
      <c r="H72" s="54"/>
      <c r="I72" s="55" t="s">
        <v>21</v>
      </c>
    </row>
    <row r="73" spans="1:9" x14ac:dyDescent="0.25">
      <c r="A73" s="9" t="s">
        <v>660</v>
      </c>
      <c r="B73" s="9" t="s">
        <v>113</v>
      </c>
      <c r="C73" s="12">
        <v>5673.45</v>
      </c>
      <c r="D73" s="12">
        <v>25306</v>
      </c>
      <c r="E73" s="12">
        <v>15902.52</v>
      </c>
      <c r="F73" s="12">
        <v>9403.48</v>
      </c>
      <c r="G73" s="81">
        <f t="shared" si="0"/>
        <v>0.62840907294712722</v>
      </c>
      <c r="H73" s="54">
        <v>27077</v>
      </c>
      <c r="I73" s="55">
        <f t="shared" si="1"/>
        <v>6.9983403145499112E-2</v>
      </c>
    </row>
    <row r="74" spans="1:9" ht="15.75" thickBot="1" x14ac:dyDescent="0.3">
      <c r="A74" s="19" t="s">
        <v>661</v>
      </c>
      <c r="B74" s="19" t="s">
        <v>117</v>
      </c>
      <c r="C74" s="20">
        <v>13054.63</v>
      </c>
      <c r="D74" s="20">
        <v>16320</v>
      </c>
      <c r="E74" s="20">
        <v>10632.48</v>
      </c>
      <c r="F74" s="20">
        <v>5687.52</v>
      </c>
      <c r="G74" s="83">
        <f t="shared" si="0"/>
        <v>0.65149999999999997</v>
      </c>
      <c r="H74" s="59">
        <v>17462</v>
      </c>
      <c r="I74" s="60">
        <f t="shared" si="1"/>
        <v>6.9975490196078516E-2</v>
      </c>
    </row>
    <row r="75" spans="1:9" ht="15.75" thickTop="1" x14ac:dyDescent="0.25">
      <c r="A75" s="21" t="s">
        <v>444</v>
      </c>
      <c r="B75" s="33"/>
      <c r="C75" s="34">
        <f>SUM(C73:C74)</f>
        <v>18728.079999999998</v>
      </c>
      <c r="D75" s="34">
        <f t="shared" ref="D75:F75" si="8">SUM(D73:D74)</f>
        <v>41626</v>
      </c>
      <c r="E75" s="34">
        <f t="shared" si="8"/>
        <v>26535</v>
      </c>
      <c r="F75" s="34">
        <f t="shared" si="8"/>
        <v>15091</v>
      </c>
      <c r="G75" s="82">
        <f t="shared" si="0"/>
        <v>0.63746216307115744</v>
      </c>
      <c r="H75" s="57">
        <f>SUM(H73:H74)</f>
        <v>44539</v>
      </c>
      <c r="I75" s="58">
        <f t="shared" si="1"/>
        <v>6.9980300773554882E-2</v>
      </c>
    </row>
    <row r="76" spans="1:9" ht="15.75" thickBot="1" x14ac:dyDescent="0.3">
      <c r="A76" s="95"/>
      <c r="B76" s="95"/>
      <c r="C76" s="24"/>
      <c r="D76" s="24"/>
      <c r="E76" s="24"/>
      <c r="F76" s="24"/>
      <c r="G76" s="83" t="s">
        <v>21</v>
      </c>
      <c r="H76" s="100"/>
      <c r="I76" s="60" t="s">
        <v>21</v>
      </c>
    </row>
    <row r="77" spans="1:9" ht="16.5" thickTop="1" thickBot="1" x14ac:dyDescent="0.3">
      <c r="A77" s="97" t="s">
        <v>460</v>
      </c>
      <c r="B77" s="98"/>
      <c r="C77" s="48">
        <f>+C21+C32+C43+C51+C58+C65+C75</f>
        <v>284757.19000000006</v>
      </c>
      <c r="D77" s="48">
        <f>+D21+D32+D43+D51+D58+D65+D75</f>
        <v>347055</v>
      </c>
      <c r="E77" s="48">
        <f>+E21+E32+E43+E51+E58+E65+E75</f>
        <v>204361.89</v>
      </c>
      <c r="F77" s="48">
        <f>+F21+F32+F43+F51+F58+F65+F75</f>
        <v>142693.10999999999</v>
      </c>
      <c r="G77" s="87">
        <f t="shared" ref="G77:G81" si="9">+E77/D77</f>
        <v>0.58884583135237933</v>
      </c>
      <c r="H77" s="62">
        <f>+H21+H32+H43+H51+H58+H65+H75</f>
        <v>370340</v>
      </c>
      <c r="I77" s="63">
        <f t="shared" ref="I77:I81" si="10">+H77/D77-1</f>
        <v>6.7093112042759806E-2</v>
      </c>
    </row>
    <row r="78" spans="1:9" ht="16.5" thickTop="1" thickBot="1" x14ac:dyDescent="0.3">
      <c r="A78" s="8"/>
      <c r="B78" s="8"/>
      <c r="C78" s="15" t="s">
        <v>21</v>
      </c>
      <c r="D78" s="15"/>
      <c r="E78" s="15"/>
      <c r="F78" s="15"/>
      <c r="G78" s="14" t="s">
        <v>600</v>
      </c>
      <c r="H78" s="15"/>
      <c r="I78" s="27" t="s">
        <v>21</v>
      </c>
    </row>
    <row r="79" spans="1:9" x14ac:dyDescent="0.25">
      <c r="A79" s="64" t="s">
        <v>662</v>
      </c>
      <c r="B79" s="65"/>
      <c r="C79" s="66"/>
      <c r="D79" s="66"/>
      <c r="E79" s="66"/>
      <c r="F79" s="66"/>
      <c r="G79" s="112" t="s">
        <v>21</v>
      </c>
      <c r="H79" s="113"/>
      <c r="I79" s="114" t="s">
        <v>21</v>
      </c>
    </row>
    <row r="80" spans="1:9" x14ac:dyDescent="0.25">
      <c r="A80" s="69" t="s">
        <v>106</v>
      </c>
      <c r="B80" s="51"/>
      <c r="C80" s="36">
        <f>+C15</f>
        <v>414349.6</v>
      </c>
      <c r="D80" s="36">
        <f>+D15</f>
        <v>347055</v>
      </c>
      <c r="E80" s="36">
        <f>+E15</f>
        <v>367633.36</v>
      </c>
      <c r="F80" s="36">
        <f>+F15</f>
        <v>-20578.359999999997</v>
      </c>
      <c r="G80" s="82">
        <f t="shared" si="9"/>
        <v>1.0592942329025659</v>
      </c>
      <c r="H80" s="61">
        <f>+H15</f>
        <v>372055</v>
      </c>
      <c r="I80" s="108">
        <f t="shared" si="10"/>
        <v>7.2034691907622683E-2</v>
      </c>
    </row>
    <row r="81" spans="1:9" ht="15.75" thickBot="1" x14ac:dyDescent="0.3">
      <c r="A81" s="70" t="s">
        <v>460</v>
      </c>
      <c r="B81" s="38"/>
      <c r="C81" s="39">
        <f>+C77</f>
        <v>284757.19000000006</v>
      </c>
      <c r="D81" s="39">
        <f t="shared" ref="D81:H81" si="11">+D77</f>
        <v>347055</v>
      </c>
      <c r="E81" s="39">
        <f t="shared" si="11"/>
        <v>204361.89</v>
      </c>
      <c r="F81" s="39">
        <f t="shared" si="11"/>
        <v>142693.10999999999</v>
      </c>
      <c r="G81" s="92">
        <f t="shared" si="9"/>
        <v>0.58884583135237933</v>
      </c>
      <c r="H81" s="93">
        <f t="shared" si="11"/>
        <v>370340</v>
      </c>
      <c r="I81" s="109">
        <f t="shared" si="10"/>
        <v>6.7093112042759806E-2</v>
      </c>
    </row>
    <row r="82" spans="1:9" ht="16.5" thickTop="1" thickBot="1" x14ac:dyDescent="0.3">
      <c r="A82" s="74" t="s">
        <v>461</v>
      </c>
      <c r="B82" s="75"/>
      <c r="C82" s="76">
        <f>+C80-C81</f>
        <v>129592.40999999992</v>
      </c>
      <c r="D82" s="76">
        <f t="shared" ref="D82:H82" si="12">+D80-D81</f>
        <v>0</v>
      </c>
      <c r="E82" s="76">
        <f t="shared" si="12"/>
        <v>163271.46999999997</v>
      </c>
      <c r="F82" s="76">
        <f t="shared" si="12"/>
        <v>-163271.46999999997</v>
      </c>
      <c r="G82" s="110" t="s">
        <v>879</v>
      </c>
      <c r="H82" s="76">
        <f t="shared" si="12"/>
        <v>1715</v>
      </c>
      <c r="I82" s="111" t="s">
        <v>879</v>
      </c>
    </row>
    <row r="83" spans="1:9" x14ac:dyDescent="0.25">
      <c r="A83" s="8"/>
      <c r="B83" s="8"/>
      <c r="C83" s="8"/>
      <c r="D83" s="8"/>
      <c r="E83" s="8"/>
      <c r="F83" s="8"/>
      <c r="G83" s="14" t="s">
        <v>21</v>
      </c>
      <c r="H83" s="16"/>
      <c r="I83" s="27" t="s">
        <v>21</v>
      </c>
    </row>
  </sheetData>
  <mergeCells count="3">
    <mergeCell ref="A1:I1"/>
    <mergeCell ref="A2:I2"/>
    <mergeCell ref="A3:I3"/>
  </mergeCells>
  <pageMargins left="0.25" right="0.25" top="0.75" bottom="0.75" header="0.3" footer="0.3"/>
  <pageSetup paperSize="5"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6F37-2780-4302-98A0-8D2340D7A691}">
  <dimension ref="A1:I26"/>
  <sheetViews>
    <sheetView workbookViewId="0">
      <selection activeCell="H18" sqref="H18"/>
    </sheetView>
  </sheetViews>
  <sheetFormatPr defaultRowHeight="15" x14ac:dyDescent="0.25"/>
  <cols>
    <col min="1" max="1" width="18.7109375" customWidth="1"/>
    <col min="2" max="2" width="27.28515625" customWidth="1"/>
    <col min="3" max="3" width="13" bestFit="1" customWidth="1"/>
    <col min="4" max="4" width="17.28515625" bestFit="1" customWidth="1"/>
    <col min="5" max="5" width="13.28515625" bestFit="1" customWidth="1"/>
    <col min="6" max="6" width="12.85546875" bestFit="1" customWidth="1"/>
    <col min="7" max="7" width="9.85546875" customWidth="1"/>
    <col min="8" max="8" width="18" bestFit="1" customWidth="1"/>
  </cols>
  <sheetData>
    <row r="1" spans="1:9" s="8" customFormat="1" ht="15.75" x14ac:dyDescent="0.25">
      <c r="A1" s="270" t="s">
        <v>831</v>
      </c>
      <c r="B1" s="270"/>
      <c r="C1" s="270"/>
      <c r="D1" s="270"/>
      <c r="E1" s="270"/>
      <c r="F1" s="270"/>
      <c r="G1" s="270"/>
      <c r="H1" s="270"/>
      <c r="I1" s="270"/>
    </row>
    <row r="2" spans="1:9" s="8" customFormat="1" ht="15.75" x14ac:dyDescent="0.25">
      <c r="A2" s="270" t="s">
        <v>1</v>
      </c>
      <c r="B2" s="270"/>
      <c r="C2" s="270"/>
      <c r="D2" s="270"/>
      <c r="E2" s="270"/>
      <c r="F2" s="270"/>
      <c r="G2" s="270"/>
      <c r="H2" s="270"/>
      <c r="I2" s="270"/>
    </row>
    <row r="3" spans="1:9" s="8" customFormat="1" ht="15.75" x14ac:dyDescent="0.25">
      <c r="A3" s="271" t="s">
        <v>2</v>
      </c>
      <c r="B3" s="271"/>
      <c r="C3" s="271"/>
      <c r="D3" s="271"/>
      <c r="E3" s="271"/>
      <c r="F3" s="271"/>
      <c r="G3" s="271"/>
      <c r="H3" s="271"/>
      <c r="I3" s="271"/>
    </row>
    <row r="4" spans="1:9" s="8" customFormat="1" x14ac:dyDescent="0.25">
      <c r="A4" s="9" t="s">
        <v>3</v>
      </c>
      <c r="B4" s="9" t="s">
        <v>3</v>
      </c>
      <c r="C4" s="10" t="s">
        <v>3</v>
      </c>
      <c r="D4" s="10"/>
      <c r="E4" s="10" t="s">
        <v>3</v>
      </c>
      <c r="F4" s="10"/>
      <c r="G4" s="10"/>
      <c r="H4" s="10" t="s">
        <v>3</v>
      </c>
      <c r="I4" s="10" t="s">
        <v>3</v>
      </c>
    </row>
    <row r="5" spans="1:9" s="8" customFormat="1" x14ac:dyDescent="0.25">
      <c r="A5" s="21" t="s">
        <v>3</v>
      </c>
      <c r="B5" s="21" t="s">
        <v>3</v>
      </c>
      <c r="C5" s="40" t="s">
        <v>4</v>
      </c>
      <c r="D5" s="40" t="s">
        <v>5</v>
      </c>
      <c r="E5" s="40" t="s">
        <v>6</v>
      </c>
      <c r="F5" s="40" t="s">
        <v>7</v>
      </c>
      <c r="G5" s="78" t="s">
        <v>857</v>
      </c>
      <c r="H5" s="52" t="s">
        <v>9</v>
      </c>
      <c r="I5" s="52" t="s">
        <v>10</v>
      </c>
    </row>
    <row r="6" spans="1:9" s="8" customFormat="1" x14ac:dyDescent="0.25">
      <c r="A6" s="42" t="s">
        <v>11</v>
      </c>
      <c r="B6" s="42" t="s">
        <v>12</v>
      </c>
      <c r="C6" s="43" t="s">
        <v>13</v>
      </c>
      <c r="D6" s="43" t="s">
        <v>14</v>
      </c>
      <c r="E6" s="43" t="s">
        <v>15</v>
      </c>
      <c r="F6" s="43" t="s">
        <v>16</v>
      </c>
      <c r="G6" s="79" t="s">
        <v>17</v>
      </c>
      <c r="H6" s="53" t="s">
        <v>18</v>
      </c>
      <c r="I6" s="53" t="s">
        <v>19</v>
      </c>
    </row>
    <row r="7" spans="1:9" s="8" customFormat="1" x14ac:dyDescent="0.25">
      <c r="A7" s="50" t="s">
        <v>20</v>
      </c>
      <c r="B7" s="28"/>
      <c r="C7" s="119"/>
      <c r="D7" s="119"/>
      <c r="E7" s="119"/>
      <c r="F7" s="119"/>
      <c r="G7" s="101"/>
      <c r="H7" s="120"/>
      <c r="I7" s="120"/>
    </row>
    <row r="8" spans="1:9" x14ac:dyDescent="0.25">
      <c r="A8" s="9" t="s">
        <v>663</v>
      </c>
      <c r="B8" s="9" t="s">
        <v>28</v>
      </c>
      <c r="C8" s="12">
        <v>367539</v>
      </c>
      <c r="D8" s="12">
        <v>345722</v>
      </c>
      <c r="E8" s="12">
        <v>373607.29</v>
      </c>
      <c r="F8" s="12">
        <v>-27885.29</v>
      </c>
      <c r="G8" s="81">
        <f t="shared" ref="G8:G25" si="0">+E8/D8</f>
        <v>1.0806581299425548</v>
      </c>
      <c r="H8" s="54">
        <v>373650</v>
      </c>
      <c r="I8" s="55">
        <f t="shared" ref="I8:I25" si="1">+H8/D8-1</f>
        <v>8.0781668508223436E-2</v>
      </c>
    </row>
    <row r="9" spans="1:9" x14ac:dyDescent="0.25">
      <c r="A9" s="9" t="s">
        <v>664</v>
      </c>
      <c r="B9" s="9" t="s">
        <v>40</v>
      </c>
      <c r="C9" s="12">
        <v>0</v>
      </c>
      <c r="D9" s="12">
        <v>104</v>
      </c>
      <c r="E9" s="12">
        <v>0</v>
      </c>
      <c r="F9" s="12">
        <v>104</v>
      </c>
      <c r="G9" s="81">
        <f t="shared" si="0"/>
        <v>0</v>
      </c>
      <c r="H9" s="54">
        <v>0</v>
      </c>
      <c r="I9" s="55">
        <f t="shared" si="1"/>
        <v>-1</v>
      </c>
    </row>
    <row r="10" spans="1:9" ht="15.75" thickBot="1" x14ac:dyDescent="0.3">
      <c r="A10" s="19" t="s">
        <v>665</v>
      </c>
      <c r="B10" s="19" t="s">
        <v>848</v>
      </c>
      <c r="C10" s="20">
        <v>-122.22</v>
      </c>
      <c r="D10" s="20">
        <v>2000</v>
      </c>
      <c r="E10" s="20">
        <v>201.25</v>
      </c>
      <c r="F10" s="20">
        <v>1798.75</v>
      </c>
      <c r="G10" s="83">
        <f t="shared" si="0"/>
        <v>0.10062500000000001</v>
      </c>
      <c r="H10" s="59">
        <v>500</v>
      </c>
      <c r="I10" s="60">
        <f t="shared" si="1"/>
        <v>-0.75</v>
      </c>
    </row>
    <row r="11" spans="1:9" ht="15.75" thickTop="1" x14ac:dyDescent="0.25">
      <c r="A11" s="21" t="s">
        <v>106</v>
      </c>
      <c r="B11" s="33"/>
      <c r="C11" s="34">
        <f>SUM(C8:C10)</f>
        <v>367416.78</v>
      </c>
      <c r="D11" s="34">
        <v>347826</v>
      </c>
      <c r="E11" s="34">
        <v>373808.54</v>
      </c>
      <c r="F11" s="34">
        <v>-25982.54</v>
      </c>
      <c r="G11" s="82">
        <f t="shared" si="0"/>
        <v>1.0746998211749552</v>
      </c>
      <c r="H11" s="57">
        <v>347826</v>
      </c>
      <c r="I11" s="58">
        <f t="shared" si="1"/>
        <v>0</v>
      </c>
    </row>
    <row r="12" spans="1:9" x14ac:dyDescent="0.25">
      <c r="A12" s="8"/>
      <c r="B12" s="8"/>
      <c r="C12" s="8"/>
      <c r="D12" s="8"/>
      <c r="E12" s="8"/>
      <c r="F12" s="8"/>
      <c r="G12" s="81" t="s">
        <v>21</v>
      </c>
      <c r="H12" s="30"/>
      <c r="I12" s="44" t="s">
        <v>21</v>
      </c>
    </row>
    <row r="13" spans="1:9" x14ac:dyDescent="0.25">
      <c r="A13" s="8"/>
      <c r="B13" s="8"/>
      <c r="C13" s="8"/>
      <c r="D13" s="8"/>
      <c r="E13" s="8"/>
      <c r="F13" s="8"/>
      <c r="G13" s="81" t="s">
        <v>21</v>
      </c>
      <c r="H13" s="30"/>
      <c r="I13" s="44" t="s">
        <v>21</v>
      </c>
    </row>
    <row r="14" spans="1:9" x14ac:dyDescent="0.25">
      <c r="A14" s="21" t="s">
        <v>107</v>
      </c>
      <c r="B14" s="11"/>
      <c r="C14" s="12"/>
      <c r="D14" s="12"/>
      <c r="E14" s="12"/>
      <c r="F14" s="12"/>
      <c r="G14" s="81" t="s">
        <v>21</v>
      </c>
      <c r="H14" s="31"/>
      <c r="I14" s="44" t="s">
        <v>21</v>
      </c>
    </row>
    <row r="15" spans="1:9" x14ac:dyDescent="0.25">
      <c r="A15" s="9" t="s">
        <v>666</v>
      </c>
      <c r="B15" s="9" t="s">
        <v>667</v>
      </c>
      <c r="C15" s="12">
        <v>115000</v>
      </c>
      <c r="D15" s="12">
        <v>115000</v>
      </c>
      <c r="E15" s="12">
        <v>115000</v>
      </c>
      <c r="F15" s="12">
        <v>0</v>
      </c>
      <c r="G15" s="81">
        <f t="shared" si="0"/>
        <v>1</v>
      </c>
      <c r="H15" s="54">
        <v>115000</v>
      </c>
      <c r="I15" s="55">
        <f t="shared" si="1"/>
        <v>0</v>
      </c>
    </row>
    <row r="16" spans="1:9" x14ac:dyDescent="0.25">
      <c r="A16" s="9" t="s">
        <v>668</v>
      </c>
      <c r="B16" s="9" t="s">
        <v>123</v>
      </c>
      <c r="C16" s="12">
        <v>0</v>
      </c>
      <c r="D16" s="12">
        <v>49452</v>
      </c>
      <c r="E16" s="12">
        <v>0</v>
      </c>
      <c r="F16" s="12">
        <v>49452</v>
      </c>
      <c r="G16" s="81">
        <f t="shared" si="0"/>
        <v>0</v>
      </c>
      <c r="H16" s="54">
        <v>49452</v>
      </c>
      <c r="I16" s="55">
        <f t="shared" si="1"/>
        <v>0</v>
      </c>
    </row>
    <row r="17" spans="1:9" x14ac:dyDescent="0.25">
      <c r="A17" s="9" t="s">
        <v>669</v>
      </c>
      <c r="B17" s="9" t="s">
        <v>670</v>
      </c>
      <c r="C17" s="12">
        <v>2785</v>
      </c>
      <c r="D17" s="12">
        <v>0</v>
      </c>
      <c r="E17" s="12">
        <v>0</v>
      </c>
      <c r="F17" s="12">
        <v>0</v>
      </c>
      <c r="G17" s="81">
        <v>0</v>
      </c>
      <c r="H17" s="54">
        <v>0</v>
      </c>
      <c r="I17" s="55">
        <v>0</v>
      </c>
    </row>
    <row r="18" spans="1:9" ht="15.75" thickBot="1" x14ac:dyDescent="0.3">
      <c r="A18" s="19" t="s">
        <v>671</v>
      </c>
      <c r="B18" s="19" t="s">
        <v>672</v>
      </c>
      <c r="C18" s="20">
        <v>183374</v>
      </c>
      <c r="D18" s="20">
        <v>183374</v>
      </c>
      <c r="E18" s="20">
        <v>183374</v>
      </c>
      <c r="F18" s="20">
        <v>0</v>
      </c>
      <c r="G18" s="83">
        <f t="shared" si="0"/>
        <v>1</v>
      </c>
      <c r="H18" s="59">
        <v>183374</v>
      </c>
      <c r="I18" s="60">
        <f t="shared" si="1"/>
        <v>0</v>
      </c>
    </row>
    <row r="19" spans="1:9" ht="15.75" thickTop="1" x14ac:dyDescent="0.25">
      <c r="A19" s="21" t="s">
        <v>460</v>
      </c>
      <c r="B19" s="33"/>
      <c r="C19" s="34">
        <f>SUM(C15:C18)</f>
        <v>301159</v>
      </c>
      <c r="D19" s="34">
        <v>347826</v>
      </c>
      <c r="E19" s="34">
        <v>298374</v>
      </c>
      <c r="F19" s="34">
        <v>49452</v>
      </c>
      <c r="G19" s="82">
        <f t="shared" si="0"/>
        <v>0.85782546445636609</v>
      </c>
      <c r="H19" s="57">
        <v>347826</v>
      </c>
      <c r="I19" s="58">
        <f t="shared" si="1"/>
        <v>0</v>
      </c>
    </row>
    <row r="20" spans="1:9" x14ac:dyDescent="0.25">
      <c r="A20" s="8"/>
      <c r="B20" s="8"/>
      <c r="C20" s="15"/>
      <c r="D20" s="15"/>
      <c r="E20" s="15"/>
      <c r="F20" s="15"/>
      <c r="G20" s="81" t="s">
        <v>21</v>
      </c>
      <c r="H20" s="45"/>
      <c r="I20" s="44" t="s">
        <v>21</v>
      </c>
    </row>
    <row r="21" spans="1:9" ht="15.75" thickBot="1" x14ac:dyDescent="0.3">
      <c r="A21" s="8"/>
      <c r="B21" s="8"/>
      <c r="C21" s="15"/>
      <c r="D21" s="15"/>
      <c r="E21" s="15"/>
      <c r="F21" s="15"/>
      <c r="G21" s="81"/>
      <c r="H21" s="45"/>
      <c r="I21" s="44" t="s">
        <v>21</v>
      </c>
    </row>
    <row r="22" spans="1:9" x14ac:dyDescent="0.25">
      <c r="A22" s="64" t="s">
        <v>673</v>
      </c>
      <c r="B22" s="65"/>
      <c r="C22" s="66"/>
      <c r="D22" s="66"/>
      <c r="E22" s="66"/>
      <c r="F22" s="66"/>
      <c r="G22" s="112" t="s">
        <v>21</v>
      </c>
      <c r="H22" s="113"/>
      <c r="I22" s="114" t="s">
        <v>21</v>
      </c>
    </row>
    <row r="23" spans="1:9" x14ac:dyDescent="0.25">
      <c r="A23" s="69" t="s">
        <v>106</v>
      </c>
      <c r="B23" s="51"/>
      <c r="C23" s="36">
        <f>+C11</f>
        <v>367416.78</v>
      </c>
      <c r="D23" s="36">
        <v>347826</v>
      </c>
      <c r="E23" s="36">
        <v>373808.54</v>
      </c>
      <c r="F23" s="36">
        <v>-25982.54</v>
      </c>
      <c r="G23" s="82">
        <f t="shared" si="0"/>
        <v>1.0746998211749552</v>
      </c>
      <c r="H23" s="61">
        <f>+H11</f>
        <v>347826</v>
      </c>
      <c r="I23" s="108">
        <f t="shared" si="1"/>
        <v>0</v>
      </c>
    </row>
    <row r="24" spans="1:9" ht="15.75" thickBot="1" x14ac:dyDescent="0.3">
      <c r="A24" s="70" t="s">
        <v>460</v>
      </c>
      <c r="B24" s="38"/>
      <c r="C24" s="39">
        <f>-C19</f>
        <v>-301159</v>
      </c>
      <c r="D24" s="39">
        <v>347826</v>
      </c>
      <c r="E24" s="39">
        <v>298374</v>
      </c>
      <c r="F24" s="39">
        <v>49452</v>
      </c>
      <c r="G24" s="92">
        <f t="shared" si="0"/>
        <v>0.85782546445636609</v>
      </c>
      <c r="H24" s="93">
        <f>-H19</f>
        <v>-347826</v>
      </c>
      <c r="I24" s="109">
        <f t="shared" si="1"/>
        <v>-2</v>
      </c>
    </row>
    <row r="25" spans="1:9" ht="16.5" thickTop="1" thickBot="1" x14ac:dyDescent="0.3">
      <c r="A25" s="74" t="s">
        <v>461</v>
      </c>
      <c r="B25" s="75"/>
      <c r="C25" s="76">
        <f>+C23+C24</f>
        <v>66257.780000000028</v>
      </c>
      <c r="D25" s="76">
        <f t="shared" ref="D25:F25" si="2">+D23+D24</f>
        <v>695652</v>
      </c>
      <c r="E25" s="76">
        <f t="shared" si="2"/>
        <v>672182.54</v>
      </c>
      <c r="F25" s="76">
        <f t="shared" si="2"/>
        <v>23469.46</v>
      </c>
      <c r="G25" s="110">
        <f t="shared" si="0"/>
        <v>0.96626264281566077</v>
      </c>
      <c r="H25" s="76">
        <f>+H23+H24</f>
        <v>0</v>
      </c>
      <c r="I25" s="111">
        <f t="shared" si="1"/>
        <v>-1</v>
      </c>
    </row>
    <row r="26" spans="1:9" x14ac:dyDescent="0.25">
      <c r="A26" s="8"/>
      <c r="B26" s="8"/>
      <c r="C26" s="8"/>
      <c r="D26" s="8"/>
      <c r="E26" s="8"/>
      <c r="F26" s="8"/>
      <c r="G26" s="14" t="s">
        <v>21</v>
      </c>
      <c r="H26" s="16"/>
      <c r="I26" s="27" t="s">
        <v>21</v>
      </c>
    </row>
  </sheetData>
  <mergeCells count="3">
    <mergeCell ref="A1:I1"/>
    <mergeCell ref="A2:I2"/>
    <mergeCell ref="A3:I3"/>
  </mergeCells>
  <pageMargins left="0.25" right="0.25"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BF9A9-8677-4B83-A0EE-6C209928C0CF}">
  <dimension ref="A1:I22"/>
  <sheetViews>
    <sheetView workbookViewId="0">
      <selection activeCell="H11" sqref="H11"/>
    </sheetView>
  </sheetViews>
  <sheetFormatPr defaultRowHeight="15" x14ac:dyDescent="0.25"/>
  <cols>
    <col min="1" max="1" width="20.140625" customWidth="1"/>
    <col min="2" max="2" width="25.85546875" customWidth="1"/>
    <col min="3" max="3" width="13" bestFit="1" customWidth="1"/>
    <col min="4" max="4" width="17.7109375" bestFit="1" customWidth="1"/>
    <col min="5" max="5" width="12.7109375" bestFit="1" customWidth="1"/>
    <col min="6" max="6" width="10.28515625" bestFit="1" customWidth="1"/>
    <col min="7" max="7" width="10" bestFit="1" customWidth="1"/>
    <col min="8" max="8" width="18.28515625" bestFit="1" customWidth="1"/>
    <col min="9" max="9" width="7.5703125" bestFit="1" customWidth="1"/>
  </cols>
  <sheetData>
    <row r="1" spans="1:9" ht="15.75" x14ac:dyDescent="0.25">
      <c r="A1" s="270" t="s">
        <v>832</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9" t="s">
        <v>3</v>
      </c>
      <c r="B5" s="9" t="s">
        <v>3</v>
      </c>
      <c r="C5" s="10" t="s">
        <v>3</v>
      </c>
      <c r="D5" s="10"/>
      <c r="E5" s="10" t="s">
        <v>3</v>
      </c>
      <c r="F5" s="10"/>
      <c r="G5" s="10"/>
      <c r="H5" s="10" t="s">
        <v>3</v>
      </c>
      <c r="I5" s="10" t="s">
        <v>3</v>
      </c>
    </row>
    <row r="6" spans="1:9" x14ac:dyDescent="0.25">
      <c r="A6" s="21" t="s">
        <v>3</v>
      </c>
      <c r="B6" s="21" t="s">
        <v>3</v>
      </c>
      <c r="C6" s="40" t="s">
        <v>4</v>
      </c>
      <c r="D6" s="40" t="s">
        <v>5</v>
      </c>
      <c r="E6" s="40" t="s">
        <v>6</v>
      </c>
      <c r="F6" s="40" t="s">
        <v>7</v>
      </c>
      <c r="G6" s="78" t="s">
        <v>857</v>
      </c>
      <c r="H6" s="52" t="s">
        <v>9</v>
      </c>
      <c r="I6" s="52" t="s">
        <v>10</v>
      </c>
    </row>
    <row r="7" spans="1:9" x14ac:dyDescent="0.25">
      <c r="A7" s="42" t="s">
        <v>11</v>
      </c>
      <c r="B7" s="42" t="s">
        <v>12</v>
      </c>
      <c r="C7" s="43" t="s">
        <v>13</v>
      </c>
      <c r="D7" s="43" t="s">
        <v>14</v>
      </c>
      <c r="E7" s="43" t="s">
        <v>15</v>
      </c>
      <c r="F7" s="43" t="s">
        <v>16</v>
      </c>
      <c r="G7" s="79" t="s">
        <v>17</v>
      </c>
      <c r="H7" s="53" t="s">
        <v>18</v>
      </c>
      <c r="I7" s="53" t="s">
        <v>19</v>
      </c>
    </row>
    <row r="8" spans="1:9" x14ac:dyDescent="0.25">
      <c r="A8" s="9" t="s">
        <v>20</v>
      </c>
      <c r="B8" s="11"/>
      <c r="C8" s="12"/>
      <c r="D8" s="12"/>
      <c r="E8" s="12"/>
      <c r="F8" s="12"/>
      <c r="G8" s="81" t="s">
        <v>21</v>
      </c>
      <c r="H8" s="54"/>
      <c r="I8" s="55" t="s">
        <v>21</v>
      </c>
    </row>
    <row r="9" spans="1:9" x14ac:dyDescent="0.25">
      <c r="A9" s="9" t="s">
        <v>462</v>
      </c>
      <c r="B9" s="11"/>
      <c r="C9" s="12"/>
      <c r="D9" s="12"/>
      <c r="E9" s="12"/>
      <c r="F9" s="12"/>
      <c r="G9" s="81" t="s">
        <v>21</v>
      </c>
      <c r="H9" s="54"/>
      <c r="I9" s="55" t="s">
        <v>21</v>
      </c>
    </row>
    <row r="10" spans="1:9" ht="15.75" thickBot="1" x14ac:dyDescent="0.3">
      <c r="A10" s="19" t="s">
        <v>674</v>
      </c>
      <c r="B10" s="19" t="s">
        <v>858</v>
      </c>
      <c r="C10" s="20">
        <v>0</v>
      </c>
      <c r="D10" s="20">
        <v>15000</v>
      </c>
      <c r="E10" s="20">
        <v>0</v>
      </c>
      <c r="F10" s="20">
        <v>15000</v>
      </c>
      <c r="G10" s="83">
        <f t="shared" ref="G10:G20" si="0">+E10/D10</f>
        <v>0</v>
      </c>
      <c r="H10" s="59">
        <v>15000</v>
      </c>
      <c r="I10" s="122">
        <f t="shared" ref="I10:I20" si="1">+H10/D10-1</f>
        <v>0</v>
      </c>
    </row>
    <row r="11" spans="1:9" ht="15.75" thickTop="1" x14ac:dyDescent="0.25">
      <c r="A11" s="21" t="s">
        <v>106</v>
      </c>
      <c r="B11" s="33"/>
      <c r="C11" s="34">
        <f>+C10</f>
        <v>0</v>
      </c>
      <c r="D11" s="34">
        <f t="shared" ref="D11:F11" si="2">+D10</f>
        <v>15000</v>
      </c>
      <c r="E11" s="34">
        <f t="shared" si="2"/>
        <v>0</v>
      </c>
      <c r="F11" s="34">
        <f t="shared" si="2"/>
        <v>15000</v>
      </c>
      <c r="G11" s="82">
        <f t="shared" si="0"/>
        <v>0</v>
      </c>
      <c r="H11" s="57">
        <f>+H10</f>
        <v>15000</v>
      </c>
      <c r="I11" s="58">
        <f t="shared" si="1"/>
        <v>0</v>
      </c>
    </row>
    <row r="12" spans="1:9" x14ac:dyDescent="0.25">
      <c r="A12" s="8"/>
      <c r="B12" s="16"/>
      <c r="C12" s="15"/>
      <c r="D12" s="15"/>
      <c r="E12" s="15"/>
      <c r="F12" s="15"/>
      <c r="G12" s="14" t="s">
        <v>21</v>
      </c>
      <c r="H12" s="15"/>
      <c r="I12" s="27" t="s">
        <v>21</v>
      </c>
    </row>
    <row r="13" spans="1:9" s="8" customFormat="1" x14ac:dyDescent="0.25">
      <c r="B13" s="16"/>
      <c r="C13" s="15"/>
      <c r="D13" s="15"/>
      <c r="E13" s="15"/>
      <c r="F13" s="15"/>
      <c r="G13" s="14"/>
      <c r="H13" s="15"/>
      <c r="I13" s="27"/>
    </row>
    <row r="14" spans="1:9" s="8" customFormat="1" ht="15.75" thickBot="1" x14ac:dyDescent="0.3">
      <c r="A14" s="19" t="s">
        <v>107</v>
      </c>
      <c r="B14" s="22"/>
      <c r="C14" s="20">
        <v>0</v>
      </c>
      <c r="D14" s="20">
        <v>0</v>
      </c>
      <c r="E14" s="20">
        <v>0</v>
      </c>
      <c r="F14" s="20">
        <v>0</v>
      </c>
      <c r="G14" s="83" t="e">
        <f t="shared" ref="G14" si="3">+E14/D14</f>
        <v>#DIV/0!</v>
      </c>
      <c r="H14" s="59">
        <v>0</v>
      </c>
      <c r="I14" s="60" t="e">
        <f t="shared" ref="I14" si="4">+H14/D14-1</f>
        <v>#DIV/0!</v>
      </c>
    </row>
    <row r="15" spans="1:9" s="8" customFormat="1" ht="15.75" thickTop="1" x14ac:dyDescent="0.25">
      <c r="A15" s="96" t="s">
        <v>460</v>
      </c>
      <c r="B15" s="96"/>
      <c r="C15" s="36">
        <f>+C14</f>
        <v>0</v>
      </c>
      <c r="D15" s="36">
        <f t="shared" ref="D15:F15" si="5">+D14</f>
        <v>0</v>
      </c>
      <c r="E15" s="36">
        <f t="shared" si="5"/>
        <v>0</v>
      </c>
      <c r="F15" s="36">
        <f t="shared" si="5"/>
        <v>0</v>
      </c>
      <c r="G15" s="82" t="e">
        <f t="shared" si="0"/>
        <v>#DIV/0!</v>
      </c>
      <c r="H15" s="61">
        <f>+H14</f>
        <v>0</v>
      </c>
      <c r="I15" s="58">
        <f>+I11</f>
        <v>0</v>
      </c>
    </row>
    <row r="16" spans="1:9" s="8" customFormat="1" ht="15.75" thickBot="1" x14ac:dyDescent="0.3">
      <c r="C16" s="18"/>
      <c r="D16" s="18"/>
      <c r="E16" s="18"/>
      <c r="F16" s="18"/>
      <c r="G16" s="35"/>
      <c r="H16" s="18"/>
      <c r="I16" s="27"/>
    </row>
    <row r="17" spans="1:9" x14ac:dyDescent="0.25">
      <c r="A17" s="64" t="s">
        <v>675</v>
      </c>
      <c r="B17" s="65"/>
      <c r="C17" s="66"/>
      <c r="D17" s="66"/>
      <c r="E17" s="66"/>
      <c r="F17" s="66"/>
      <c r="G17" s="67" t="s">
        <v>21</v>
      </c>
      <c r="H17" s="137"/>
      <c r="I17" s="114" t="s">
        <v>21</v>
      </c>
    </row>
    <row r="18" spans="1:9" x14ac:dyDescent="0.25">
      <c r="A18" s="69" t="s">
        <v>106</v>
      </c>
      <c r="B18" s="51"/>
      <c r="C18" s="36">
        <f>+C11</f>
        <v>0</v>
      </c>
      <c r="D18" s="36">
        <f t="shared" ref="D18:G18" si="6">+D11</f>
        <v>15000</v>
      </c>
      <c r="E18" s="36">
        <f t="shared" si="6"/>
        <v>0</v>
      </c>
      <c r="F18" s="36">
        <f t="shared" si="6"/>
        <v>15000</v>
      </c>
      <c r="G18" s="36">
        <f t="shared" si="6"/>
        <v>0</v>
      </c>
      <c r="H18" s="131">
        <f>+H11</f>
        <v>15000</v>
      </c>
      <c r="I18" s="108">
        <f t="shared" si="1"/>
        <v>0</v>
      </c>
    </row>
    <row r="19" spans="1:9" ht="15.75" thickBot="1" x14ac:dyDescent="0.3">
      <c r="A19" s="70" t="s">
        <v>460</v>
      </c>
      <c r="B19" s="38"/>
      <c r="C19" s="39">
        <f>+C15</f>
        <v>0</v>
      </c>
      <c r="D19" s="39">
        <f t="shared" ref="D19:G19" si="7">+D15</f>
        <v>0</v>
      </c>
      <c r="E19" s="39">
        <f t="shared" si="7"/>
        <v>0</v>
      </c>
      <c r="F19" s="39">
        <f t="shared" si="7"/>
        <v>0</v>
      </c>
      <c r="G19" s="39" t="e">
        <f t="shared" si="7"/>
        <v>#DIV/0!</v>
      </c>
      <c r="H19" s="135">
        <f>+H15</f>
        <v>0</v>
      </c>
      <c r="I19" s="109" t="e">
        <f t="shared" si="1"/>
        <v>#DIV/0!</v>
      </c>
    </row>
    <row r="20" spans="1:9" ht="16.5" thickTop="1" thickBot="1" x14ac:dyDescent="0.3">
      <c r="A20" s="74" t="s">
        <v>461</v>
      </c>
      <c r="B20" s="75"/>
      <c r="C20" s="76">
        <f>+C18-C19</f>
        <v>0</v>
      </c>
      <c r="D20" s="76">
        <f t="shared" ref="D20:H20" si="8">+D18-D19</f>
        <v>15000</v>
      </c>
      <c r="E20" s="76">
        <f t="shared" si="8"/>
        <v>0</v>
      </c>
      <c r="F20" s="76">
        <f t="shared" si="8"/>
        <v>15000</v>
      </c>
      <c r="G20" s="127">
        <f t="shared" si="0"/>
        <v>0</v>
      </c>
      <c r="H20" s="136">
        <f t="shared" si="8"/>
        <v>15000</v>
      </c>
      <c r="I20" s="111">
        <f t="shared" si="1"/>
        <v>0</v>
      </c>
    </row>
    <row r="21" spans="1:9" x14ac:dyDescent="0.25">
      <c r="A21" s="8"/>
      <c r="B21" s="8"/>
      <c r="C21" s="8"/>
      <c r="D21" s="8"/>
      <c r="E21" s="8"/>
      <c r="F21" s="8"/>
      <c r="G21" s="14" t="s">
        <v>21</v>
      </c>
      <c r="H21" s="16"/>
      <c r="I21" s="27" t="s">
        <v>21</v>
      </c>
    </row>
    <row r="22" spans="1:9" x14ac:dyDescent="0.25">
      <c r="G22" s="16"/>
      <c r="H22" s="16"/>
    </row>
  </sheetData>
  <mergeCells count="3">
    <mergeCell ref="A1:I1"/>
    <mergeCell ref="A2:I2"/>
    <mergeCell ref="A3:I3"/>
  </mergeCells>
  <pageMargins left="0" right="0"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BB8B-B2D2-41F5-8C52-44F27703342B}">
  <sheetPr>
    <pageSetUpPr fitToPage="1"/>
  </sheetPr>
  <dimension ref="A1:J134"/>
  <sheetViews>
    <sheetView topLeftCell="A69" workbookViewId="0">
      <selection activeCell="L94" sqref="L94"/>
    </sheetView>
  </sheetViews>
  <sheetFormatPr defaultRowHeight="15" x14ac:dyDescent="0.25"/>
  <cols>
    <col min="1" max="1" width="18.7109375" customWidth="1"/>
    <col min="2" max="2" width="28.28515625" customWidth="1"/>
    <col min="3" max="3" width="13" customWidth="1"/>
    <col min="4" max="4" width="17.7109375" bestFit="1" customWidth="1"/>
    <col min="5" max="5" width="12.7109375" bestFit="1" customWidth="1"/>
    <col min="6" max="6" width="13.140625" bestFit="1" customWidth="1"/>
    <col min="7" max="7" width="10" bestFit="1" customWidth="1"/>
    <col min="8" max="8" width="18.28515625" bestFit="1" customWidth="1"/>
    <col min="9" max="9" width="7.42578125" bestFit="1" customWidth="1"/>
  </cols>
  <sheetData>
    <row r="1" spans="1:10" ht="15.75" x14ac:dyDescent="0.25">
      <c r="A1" s="270" t="s">
        <v>833</v>
      </c>
      <c r="B1" s="270"/>
      <c r="C1" s="270"/>
      <c r="D1" s="270"/>
      <c r="E1" s="270"/>
      <c r="F1" s="270"/>
      <c r="G1" s="270"/>
      <c r="H1" s="270"/>
      <c r="I1" s="270"/>
    </row>
    <row r="2" spans="1:10" ht="15.75" x14ac:dyDescent="0.25">
      <c r="A2" s="270" t="s">
        <v>1</v>
      </c>
      <c r="B2" s="270"/>
      <c r="C2" s="270"/>
      <c r="D2" s="270"/>
      <c r="E2" s="270"/>
      <c r="F2" s="270"/>
      <c r="G2" s="270"/>
      <c r="H2" s="270"/>
      <c r="I2" s="270"/>
    </row>
    <row r="3" spans="1:10" ht="15.75" x14ac:dyDescent="0.25">
      <c r="A3" s="271" t="s">
        <v>2</v>
      </c>
      <c r="B3" s="271"/>
      <c r="C3" s="271"/>
      <c r="D3" s="271"/>
      <c r="E3" s="271"/>
      <c r="F3" s="271"/>
      <c r="G3" s="271"/>
      <c r="H3" s="271"/>
      <c r="I3" s="271"/>
    </row>
    <row r="4" spans="1:10" x14ac:dyDescent="0.25">
      <c r="A4" s="9" t="s">
        <v>3</v>
      </c>
      <c r="B4" s="9" t="s">
        <v>3</v>
      </c>
      <c r="C4" s="10" t="s">
        <v>3</v>
      </c>
      <c r="D4" s="10"/>
      <c r="E4" s="10" t="s">
        <v>3</v>
      </c>
      <c r="F4" s="10"/>
      <c r="G4" s="10"/>
      <c r="H4" s="152" t="s">
        <v>878</v>
      </c>
      <c r="I4" s="10" t="s">
        <v>3</v>
      </c>
    </row>
    <row r="5" spans="1:10" x14ac:dyDescent="0.25">
      <c r="A5" s="21" t="s">
        <v>3</v>
      </c>
      <c r="B5" s="21" t="s">
        <v>3</v>
      </c>
      <c r="C5" s="40" t="s">
        <v>4</v>
      </c>
      <c r="D5" s="40" t="s">
        <v>5</v>
      </c>
      <c r="E5" s="40" t="s">
        <v>6</v>
      </c>
      <c r="F5" s="40" t="s">
        <v>7</v>
      </c>
      <c r="G5" s="78" t="s">
        <v>857</v>
      </c>
      <c r="H5" s="52" t="s">
        <v>9</v>
      </c>
      <c r="I5" s="52" t="s">
        <v>10</v>
      </c>
    </row>
    <row r="6" spans="1:10" x14ac:dyDescent="0.25">
      <c r="A6" s="42" t="s">
        <v>11</v>
      </c>
      <c r="B6" s="42" t="s">
        <v>12</v>
      </c>
      <c r="C6" s="43" t="s">
        <v>13</v>
      </c>
      <c r="D6" s="43" t="s">
        <v>14</v>
      </c>
      <c r="E6" s="43" t="s">
        <v>15</v>
      </c>
      <c r="F6" s="43" t="s">
        <v>16</v>
      </c>
      <c r="G6" s="79" t="s">
        <v>17</v>
      </c>
      <c r="H6" s="53" t="s">
        <v>18</v>
      </c>
      <c r="I6" s="53" t="s">
        <v>19</v>
      </c>
    </row>
    <row r="7" spans="1:10" x14ac:dyDescent="0.25">
      <c r="A7" s="21" t="s">
        <v>20</v>
      </c>
      <c r="B7" s="11"/>
      <c r="C7" s="12"/>
      <c r="D7" s="12"/>
      <c r="E7" s="12"/>
      <c r="F7" s="12"/>
      <c r="G7" s="81" t="s">
        <v>21</v>
      </c>
      <c r="H7" s="54"/>
      <c r="I7" s="55" t="s">
        <v>21</v>
      </c>
    </row>
    <row r="8" spans="1:10" x14ac:dyDescent="0.25">
      <c r="A8" s="9" t="s">
        <v>676</v>
      </c>
      <c r="B8" s="9" t="s">
        <v>23</v>
      </c>
      <c r="C8" s="12">
        <v>0</v>
      </c>
      <c r="D8" s="12">
        <v>0</v>
      </c>
      <c r="E8" s="12">
        <v>24195.599999999999</v>
      </c>
      <c r="F8" s="12">
        <v>-24195.599999999999</v>
      </c>
      <c r="G8" s="81" t="e">
        <f t="shared" ref="G8:G74" si="0">+E8/D8</f>
        <v>#DIV/0!</v>
      </c>
      <c r="H8" s="54">
        <v>0</v>
      </c>
      <c r="I8" s="55" t="s">
        <v>879</v>
      </c>
    </row>
    <row r="9" spans="1:10" x14ac:dyDescent="0.25">
      <c r="A9" s="9" t="s">
        <v>677</v>
      </c>
      <c r="B9" s="9" t="s">
        <v>678</v>
      </c>
      <c r="C9" s="12">
        <v>146.66</v>
      </c>
      <c r="D9" s="12">
        <v>0</v>
      </c>
      <c r="E9" s="12">
        <v>0</v>
      </c>
      <c r="F9" s="12">
        <v>0</v>
      </c>
      <c r="G9" s="81" t="e">
        <f t="shared" si="0"/>
        <v>#DIV/0!</v>
      </c>
      <c r="H9" s="54">
        <v>0</v>
      </c>
      <c r="I9" s="55" t="s">
        <v>879</v>
      </c>
    </row>
    <row r="10" spans="1:10" x14ac:dyDescent="0.25">
      <c r="A10" s="9" t="s">
        <v>679</v>
      </c>
      <c r="B10" s="9" t="s">
        <v>680</v>
      </c>
      <c r="C10" s="12">
        <v>578031.9</v>
      </c>
      <c r="D10" s="12">
        <v>558682</v>
      </c>
      <c r="E10" s="12">
        <v>456172.36</v>
      </c>
      <c r="F10" s="12">
        <v>102509.64</v>
      </c>
      <c r="G10" s="81">
        <f t="shared" si="0"/>
        <v>0.81651522690904665</v>
      </c>
      <c r="H10" s="54">
        <v>603376</v>
      </c>
      <c r="I10" s="55">
        <f t="shared" ref="I10:I74" si="1">+H10/D10-1</f>
        <v>7.9998997640876146E-2</v>
      </c>
      <c r="J10" s="263" t="s">
        <v>1161</v>
      </c>
    </row>
    <row r="11" spans="1:10" x14ac:dyDescent="0.25">
      <c r="A11" s="9" t="s">
        <v>681</v>
      </c>
      <c r="B11" s="9" t="s">
        <v>682</v>
      </c>
      <c r="C11" s="12">
        <v>804831.06</v>
      </c>
      <c r="D11" s="12">
        <v>876783</v>
      </c>
      <c r="E11" s="12">
        <v>720661.57</v>
      </c>
      <c r="F11" s="12">
        <v>156121.43</v>
      </c>
      <c r="G11" s="81">
        <f t="shared" si="0"/>
        <v>0.82193834734478199</v>
      </c>
      <c r="H11" s="54">
        <v>946925</v>
      </c>
      <c r="I11" s="55">
        <f t="shared" si="1"/>
        <v>7.9999270058840111E-2</v>
      </c>
      <c r="J11" s="263" t="s">
        <v>1162</v>
      </c>
    </row>
    <row r="12" spans="1:10" x14ac:dyDescent="0.25">
      <c r="A12" s="9" t="s">
        <v>683</v>
      </c>
      <c r="B12" s="9" t="s">
        <v>860</v>
      </c>
      <c r="C12" s="12">
        <v>11221.19</v>
      </c>
      <c r="D12" s="12">
        <v>11193</v>
      </c>
      <c r="E12" s="12">
        <v>9486.2999999999993</v>
      </c>
      <c r="F12" s="12">
        <v>1706.7</v>
      </c>
      <c r="G12" s="81">
        <f t="shared" si="0"/>
        <v>0.84752077191101571</v>
      </c>
      <c r="H12" s="54">
        <v>11193</v>
      </c>
      <c r="I12" s="55">
        <f t="shared" si="1"/>
        <v>0</v>
      </c>
    </row>
    <row r="13" spans="1:10" x14ac:dyDescent="0.25">
      <c r="A13" s="9" t="s">
        <v>684</v>
      </c>
      <c r="B13" s="9" t="s">
        <v>685</v>
      </c>
      <c r="C13" s="12">
        <v>-17.760000000000002</v>
      </c>
      <c r="D13" s="12">
        <v>0</v>
      </c>
      <c r="E13" s="12">
        <v>0</v>
      </c>
      <c r="F13" s="12">
        <v>0</v>
      </c>
      <c r="G13" s="81" t="e">
        <f t="shared" si="0"/>
        <v>#DIV/0!</v>
      </c>
      <c r="H13" s="54">
        <v>0</v>
      </c>
      <c r="I13" s="55" t="s">
        <v>879</v>
      </c>
    </row>
    <row r="14" spans="1:10" x14ac:dyDescent="0.25">
      <c r="A14" s="9" t="s">
        <v>686</v>
      </c>
      <c r="B14" s="9" t="s">
        <v>687</v>
      </c>
      <c r="C14" s="12">
        <v>-177.2</v>
      </c>
      <c r="D14" s="12">
        <v>42000</v>
      </c>
      <c r="E14" s="12">
        <v>15900.35</v>
      </c>
      <c r="F14" s="12">
        <v>26099.65</v>
      </c>
      <c r="G14" s="81">
        <f t="shared" si="0"/>
        <v>0.37857976190476189</v>
      </c>
      <c r="H14" s="54">
        <v>42000</v>
      </c>
      <c r="I14" s="55">
        <f t="shared" si="1"/>
        <v>0</v>
      </c>
    </row>
    <row r="15" spans="1:10" x14ac:dyDescent="0.25">
      <c r="A15" s="9" t="s">
        <v>688</v>
      </c>
      <c r="B15" s="9" t="s">
        <v>689</v>
      </c>
      <c r="C15" s="12">
        <v>242064.95</v>
      </c>
      <c r="D15" s="12">
        <v>240000</v>
      </c>
      <c r="E15" s="12">
        <v>198695.07</v>
      </c>
      <c r="F15" s="12">
        <v>41304.93</v>
      </c>
      <c r="G15" s="81">
        <f t="shared" si="0"/>
        <v>0.82789612499999998</v>
      </c>
      <c r="H15" s="54">
        <v>240000</v>
      </c>
      <c r="I15" s="55">
        <f t="shared" si="1"/>
        <v>0</v>
      </c>
    </row>
    <row r="16" spans="1:10" x14ac:dyDescent="0.25">
      <c r="A16" s="9" t="s">
        <v>690</v>
      </c>
      <c r="B16" s="9" t="s">
        <v>691</v>
      </c>
      <c r="C16" s="12">
        <v>869049.46</v>
      </c>
      <c r="D16" s="12">
        <v>898175</v>
      </c>
      <c r="E16" s="12">
        <v>809149.39</v>
      </c>
      <c r="F16" s="12">
        <v>89025.61</v>
      </c>
      <c r="G16" s="81">
        <f t="shared" si="0"/>
        <v>0.9008816655996883</v>
      </c>
      <c r="H16" s="54">
        <v>898175</v>
      </c>
      <c r="I16" s="55">
        <f t="shared" si="1"/>
        <v>0</v>
      </c>
    </row>
    <row r="17" spans="1:9" x14ac:dyDescent="0.25">
      <c r="A17" s="9" t="s">
        <v>692</v>
      </c>
      <c r="B17" s="9" t="s">
        <v>848</v>
      </c>
      <c r="C17" s="12">
        <v>-2624.78</v>
      </c>
      <c r="D17" s="12">
        <v>30000</v>
      </c>
      <c r="E17" s="12">
        <v>3631.32</v>
      </c>
      <c r="F17" s="12">
        <v>26368.68</v>
      </c>
      <c r="G17" s="81">
        <f t="shared" si="0"/>
        <v>0.121044</v>
      </c>
      <c r="H17" s="54">
        <v>30000</v>
      </c>
      <c r="I17" s="55">
        <f t="shared" si="1"/>
        <v>0</v>
      </c>
    </row>
    <row r="18" spans="1:9" x14ac:dyDescent="0.25">
      <c r="A18" s="9" t="s">
        <v>693</v>
      </c>
      <c r="B18" s="9" t="s">
        <v>694</v>
      </c>
      <c r="C18" s="12">
        <v>0</v>
      </c>
      <c r="D18" s="12">
        <v>3996</v>
      </c>
      <c r="E18" s="12">
        <v>944</v>
      </c>
      <c r="F18" s="12">
        <v>3052</v>
      </c>
      <c r="G18" s="81">
        <f t="shared" si="0"/>
        <v>0.23623623623623624</v>
      </c>
      <c r="H18" s="54">
        <v>3996</v>
      </c>
      <c r="I18" s="55">
        <f t="shared" si="1"/>
        <v>0</v>
      </c>
    </row>
    <row r="19" spans="1:9" x14ac:dyDescent="0.25">
      <c r="A19" s="9" t="s">
        <v>695</v>
      </c>
      <c r="B19" s="9" t="s">
        <v>696</v>
      </c>
      <c r="C19" s="12">
        <v>27794.89</v>
      </c>
      <c r="D19" s="12">
        <v>0</v>
      </c>
      <c r="E19" s="12">
        <v>20893.060000000001</v>
      </c>
      <c r="F19" s="12">
        <v>-20893.060000000001</v>
      </c>
      <c r="G19" s="81" t="e">
        <f t="shared" si="0"/>
        <v>#DIV/0!</v>
      </c>
      <c r="H19" s="54">
        <v>0</v>
      </c>
      <c r="I19" s="55" t="s">
        <v>879</v>
      </c>
    </row>
    <row r="20" spans="1:9" ht="15.75" thickBot="1" x14ac:dyDescent="0.3">
      <c r="A20" s="19" t="s">
        <v>697</v>
      </c>
      <c r="B20" s="19" t="s">
        <v>698</v>
      </c>
      <c r="C20" s="20">
        <v>-22.97</v>
      </c>
      <c r="D20" s="20">
        <v>33500</v>
      </c>
      <c r="E20" s="20">
        <v>0</v>
      </c>
      <c r="F20" s="20">
        <v>33500</v>
      </c>
      <c r="G20" s="83">
        <f t="shared" si="0"/>
        <v>0</v>
      </c>
      <c r="H20" s="59">
        <v>33500</v>
      </c>
      <c r="I20" s="60">
        <f t="shared" si="1"/>
        <v>0</v>
      </c>
    </row>
    <row r="21" spans="1:9" ht="15.75" thickTop="1" x14ac:dyDescent="0.25">
      <c r="A21" s="21" t="s">
        <v>106</v>
      </c>
      <c r="B21" s="33"/>
      <c r="C21" s="34">
        <f>SUM(C8:C20)</f>
        <v>2530297.4</v>
      </c>
      <c r="D21" s="34">
        <f t="shared" ref="D21:F21" si="2">SUM(D8:D20)</f>
        <v>2694329</v>
      </c>
      <c r="E21" s="34">
        <f t="shared" si="2"/>
        <v>2259729.02</v>
      </c>
      <c r="F21" s="34">
        <f t="shared" si="2"/>
        <v>434599.98</v>
      </c>
      <c r="G21" s="82">
        <f t="shared" si="0"/>
        <v>0.83869825103021944</v>
      </c>
      <c r="H21" s="57">
        <f>SUM(H8:H20)</f>
        <v>2809165</v>
      </c>
      <c r="I21" s="58">
        <f t="shared" si="1"/>
        <v>4.2621372519836997E-2</v>
      </c>
    </row>
    <row r="22" spans="1:9" x14ac:dyDescent="0.25">
      <c r="A22" s="8"/>
      <c r="B22" s="8"/>
      <c r="C22" s="8"/>
      <c r="D22" s="8"/>
      <c r="E22" s="8"/>
      <c r="F22" s="8"/>
      <c r="G22" s="81" t="s">
        <v>21</v>
      </c>
      <c r="H22" s="8"/>
      <c r="I22" s="27" t="s">
        <v>21</v>
      </c>
    </row>
    <row r="23" spans="1:9" x14ac:dyDescent="0.25">
      <c r="A23" s="8"/>
      <c r="B23" s="8"/>
      <c r="C23" s="8"/>
      <c r="D23" s="8"/>
      <c r="E23" s="8"/>
      <c r="F23" s="8"/>
      <c r="G23" s="81" t="s">
        <v>21</v>
      </c>
      <c r="H23" s="8"/>
      <c r="I23" s="27" t="s">
        <v>21</v>
      </c>
    </row>
    <row r="24" spans="1:9" x14ac:dyDescent="0.25">
      <c r="A24" s="21" t="s">
        <v>107</v>
      </c>
      <c r="B24" s="11"/>
      <c r="C24" s="12"/>
      <c r="D24" s="12"/>
      <c r="E24" s="12"/>
      <c r="F24" s="12"/>
      <c r="G24" s="81" t="s">
        <v>21</v>
      </c>
      <c r="H24" s="12"/>
      <c r="I24" s="27" t="s">
        <v>21</v>
      </c>
    </row>
    <row r="25" spans="1:9" x14ac:dyDescent="0.25">
      <c r="A25" s="9" t="s">
        <v>462</v>
      </c>
      <c r="B25" s="11"/>
      <c r="C25" s="12"/>
      <c r="D25" s="12"/>
      <c r="E25" s="12"/>
      <c r="F25" s="12"/>
      <c r="G25" s="81" t="s">
        <v>21</v>
      </c>
      <c r="H25" s="12"/>
      <c r="I25" s="27" t="s">
        <v>21</v>
      </c>
    </row>
    <row r="26" spans="1:9" x14ac:dyDescent="0.25">
      <c r="A26" s="9" t="s">
        <v>699</v>
      </c>
      <c r="B26" s="9" t="s">
        <v>109</v>
      </c>
      <c r="C26" s="12">
        <v>0</v>
      </c>
      <c r="D26" s="12">
        <v>0</v>
      </c>
      <c r="E26" s="12">
        <v>25760.73</v>
      </c>
      <c r="F26" s="12">
        <v>-25760.73</v>
      </c>
      <c r="G26" s="81" t="e">
        <f t="shared" si="0"/>
        <v>#DIV/0!</v>
      </c>
      <c r="H26" s="54">
        <v>0</v>
      </c>
      <c r="I26" s="55" t="s">
        <v>879</v>
      </c>
    </row>
    <row r="27" spans="1:9" x14ac:dyDescent="0.25">
      <c r="A27" s="9" t="s">
        <v>700</v>
      </c>
      <c r="B27" s="9" t="s">
        <v>667</v>
      </c>
      <c r="C27" s="12">
        <v>5800</v>
      </c>
      <c r="D27" s="12">
        <v>5800</v>
      </c>
      <c r="E27" s="12">
        <v>11599.95</v>
      </c>
      <c r="F27" s="12">
        <v>-5799.95</v>
      </c>
      <c r="G27" s="81">
        <f t="shared" si="0"/>
        <v>1.999991379310345</v>
      </c>
      <c r="H27" s="138">
        <v>5800</v>
      </c>
      <c r="I27" s="55">
        <f t="shared" si="1"/>
        <v>0</v>
      </c>
    </row>
    <row r="28" spans="1:9" ht="15.75" thickBot="1" x14ac:dyDescent="0.3">
      <c r="A28" s="19" t="s">
        <v>701</v>
      </c>
      <c r="B28" s="19" t="s">
        <v>702</v>
      </c>
      <c r="C28" s="20">
        <v>19776.21</v>
      </c>
      <c r="D28" s="20">
        <v>18000</v>
      </c>
      <c r="E28" s="20">
        <v>5538.46</v>
      </c>
      <c r="F28" s="20">
        <v>12461.54</v>
      </c>
      <c r="G28" s="83">
        <f t="shared" si="0"/>
        <v>0.3076922222222222</v>
      </c>
      <c r="H28" s="59">
        <v>18000</v>
      </c>
      <c r="I28" s="60">
        <f t="shared" si="1"/>
        <v>0</v>
      </c>
    </row>
    <row r="29" spans="1:9" ht="15.75" thickTop="1" x14ac:dyDescent="0.25">
      <c r="A29" s="21" t="s">
        <v>110</v>
      </c>
      <c r="B29" s="33"/>
      <c r="C29" s="34">
        <f>SUM(C26:C28)</f>
        <v>25576.21</v>
      </c>
      <c r="D29" s="34">
        <f t="shared" ref="D29:F29" si="3">SUM(D26:D28)</f>
        <v>23800</v>
      </c>
      <c r="E29" s="34">
        <f t="shared" si="3"/>
        <v>42899.14</v>
      </c>
      <c r="F29" s="34">
        <f t="shared" si="3"/>
        <v>-19099.14</v>
      </c>
      <c r="G29" s="82">
        <f t="shared" si="0"/>
        <v>1.8024848739495798</v>
      </c>
      <c r="H29" s="57">
        <f>SUM(H26:H28)</f>
        <v>23800</v>
      </c>
      <c r="I29" s="58">
        <f t="shared" si="1"/>
        <v>0</v>
      </c>
    </row>
    <row r="30" spans="1:9" x14ac:dyDescent="0.25">
      <c r="A30" s="8"/>
      <c r="B30" s="8"/>
      <c r="C30" s="8"/>
      <c r="D30" s="8"/>
      <c r="E30" s="8"/>
      <c r="F30" s="8"/>
      <c r="G30" s="81" t="s">
        <v>21</v>
      </c>
      <c r="H30" s="99"/>
      <c r="I30" s="55" t="s">
        <v>21</v>
      </c>
    </row>
    <row r="31" spans="1:9" x14ac:dyDescent="0.25">
      <c r="A31" s="21" t="s">
        <v>703</v>
      </c>
      <c r="B31" s="33"/>
      <c r="C31" s="12"/>
      <c r="D31" s="12"/>
      <c r="E31" s="12"/>
      <c r="F31" s="12"/>
      <c r="G31" s="81" t="s">
        <v>21</v>
      </c>
      <c r="H31" s="54"/>
      <c r="I31" s="55" t="s">
        <v>21</v>
      </c>
    </row>
    <row r="32" spans="1:9" x14ac:dyDescent="0.25">
      <c r="A32" s="9" t="s">
        <v>704</v>
      </c>
      <c r="B32" s="9" t="s">
        <v>705</v>
      </c>
      <c r="C32" s="12">
        <v>22250</v>
      </c>
      <c r="D32" s="12">
        <v>23875</v>
      </c>
      <c r="E32" s="12">
        <v>21625</v>
      </c>
      <c r="F32" s="12">
        <v>2250</v>
      </c>
      <c r="G32" s="81">
        <f t="shared" si="0"/>
        <v>0.90575916230366493</v>
      </c>
      <c r="H32" s="138">
        <v>19333.16</v>
      </c>
      <c r="I32" s="55">
        <f t="shared" si="1"/>
        <v>-0.19023413612565443</v>
      </c>
    </row>
    <row r="33" spans="1:10" x14ac:dyDescent="0.25">
      <c r="A33" s="9" t="s">
        <v>706</v>
      </c>
      <c r="B33" s="9" t="s">
        <v>707</v>
      </c>
      <c r="C33" s="12">
        <v>24594</v>
      </c>
      <c r="D33" s="12">
        <v>26250</v>
      </c>
      <c r="E33" s="12">
        <v>23875</v>
      </c>
      <c r="F33" s="12">
        <v>2375</v>
      </c>
      <c r="G33" s="81">
        <f t="shared" si="0"/>
        <v>0.90952380952380951</v>
      </c>
      <c r="H33" s="138">
        <v>21500</v>
      </c>
      <c r="I33" s="55">
        <f t="shared" si="1"/>
        <v>-0.18095238095238098</v>
      </c>
    </row>
    <row r="34" spans="1:10" x14ac:dyDescent="0.25">
      <c r="A34" s="9" t="s">
        <v>708</v>
      </c>
      <c r="B34" s="9" t="s">
        <v>861</v>
      </c>
      <c r="C34" s="12">
        <v>5229.09</v>
      </c>
      <c r="D34" s="12">
        <v>5229</v>
      </c>
      <c r="E34" s="12">
        <v>3979.19</v>
      </c>
      <c r="F34" s="12">
        <v>1249.81</v>
      </c>
      <c r="G34" s="81">
        <f t="shared" si="0"/>
        <v>0.76098489194874741</v>
      </c>
      <c r="H34" s="138">
        <v>2691.8</v>
      </c>
      <c r="I34" s="55">
        <f t="shared" si="1"/>
        <v>-0.4852170587110346</v>
      </c>
    </row>
    <row r="35" spans="1:10" x14ac:dyDescent="0.25">
      <c r="A35" s="9" t="s">
        <v>709</v>
      </c>
      <c r="B35" s="9" t="s">
        <v>862</v>
      </c>
      <c r="C35" s="12">
        <v>2858</v>
      </c>
      <c r="D35" s="12">
        <v>0</v>
      </c>
      <c r="E35" s="12">
        <v>124530</v>
      </c>
      <c r="F35" s="12">
        <v>-124530</v>
      </c>
      <c r="G35" s="81" t="e">
        <f t="shared" si="0"/>
        <v>#DIV/0!</v>
      </c>
      <c r="H35" s="138">
        <v>244860</v>
      </c>
      <c r="I35" s="55" t="s">
        <v>879</v>
      </c>
    </row>
    <row r="36" spans="1:10" ht="15.75" thickBot="1" x14ac:dyDescent="0.3">
      <c r="A36" s="19" t="s">
        <v>710</v>
      </c>
      <c r="B36" s="19" t="s">
        <v>436</v>
      </c>
      <c r="C36" s="20">
        <v>0</v>
      </c>
      <c r="D36" s="20">
        <v>319300</v>
      </c>
      <c r="E36" s="20">
        <v>0</v>
      </c>
      <c r="F36" s="20">
        <v>319300</v>
      </c>
      <c r="G36" s="83">
        <f t="shared" si="0"/>
        <v>0</v>
      </c>
      <c r="H36" s="59">
        <v>0</v>
      </c>
      <c r="I36" s="60">
        <f t="shared" si="1"/>
        <v>-1</v>
      </c>
    </row>
    <row r="37" spans="1:10" ht="15.75" thickTop="1" x14ac:dyDescent="0.25">
      <c r="A37" s="21" t="s">
        <v>711</v>
      </c>
      <c r="B37" s="33"/>
      <c r="C37" s="34">
        <f>SUM(C32:C36)</f>
        <v>54931.09</v>
      </c>
      <c r="D37" s="34">
        <f t="shared" ref="D37:F37" si="4">SUM(D32:D36)</f>
        <v>374654</v>
      </c>
      <c r="E37" s="34">
        <f t="shared" si="4"/>
        <v>174009.19</v>
      </c>
      <c r="F37" s="34">
        <f t="shared" si="4"/>
        <v>200644.81</v>
      </c>
      <c r="G37" s="82">
        <f t="shared" si="0"/>
        <v>0.46445304200675824</v>
      </c>
      <c r="H37" s="57">
        <f>SUM(H32:H36)</f>
        <v>288384.96000000002</v>
      </c>
      <c r="I37" s="58">
        <f t="shared" si="1"/>
        <v>-0.23026322953978862</v>
      </c>
    </row>
    <row r="38" spans="1:10" x14ac:dyDescent="0.25">
      <c r="A38" s="8"/>
      <c r="B38" s="8"/>
      <c r="C38" s="8"/>
      <c r="D38" s="8"/>
      <c r="E38" s="8"/>
      <c r="F38" s="8"/>
      <c r="G38" s="81" t="s">
        <v>21</v>
      </c>
      <c r="H38" s="99"/>
      <c r="I38" s="55" t="s">
        <v>21</v>
      </c>
    </row>
    <row r="39" spans="1:10" x14ac:dyDescent="0.25">
      <c r="A39" s="21" t="s">
        <v>712</v>
      </c>
      <c r="B39" s="11"/>
      <c r="C39" s="12"/>
      <c r="D39" s="12"/>
      <c r="E39" s="12"/>
      <c r="F39" s="12"/>
      <c r="G39" s="81" t="s">
        <v>21</v>
      </c>
      <c r="H39" s="54"/>
      <c r="I39" s="55" t="s">
        <v>21</v>
      </c>
    </row>
    <row r="40" spans="1:10" x14ac:dyDescent="0.25">
      <c r="A40" s="9" t="s">
        <v>713</v>
      </c>
      <c r="B40" s="9" t="s">
        <v>113</v>
      </c>
      <c r="C40" s="12">
        <v>289776.48</v>
      </c>
      <c r="D40" s="12">
        <v>364111</v>
      </c>
      <c r="E40" s="12">
        <v>247327.63</v>
      </c>
      <c r="F40" s="12">
        <v>116783.37</v>
      </c>
      <c r="G40" s="81">
        <f t="shared" si="0"/>
        <v>0.67926437267756268</v>
      </c>
      <c r="H40" s="54">
        <v>389598</v>
      </c>
      <c r="I40" s="55">
        <f t="shared" si="1"/>
        <v>6.999788526026407E-2</v>
      </c>
      <c r="J40" s="265" t="s">
        <v>1177</v>
      </c>
    </row>
    <row r="41" spans="1:10" x14ac:dyDescent="0.25">
      <c r="A41" s="9" t="s">
        <v>714</v>
      </c>
      <c r="B41" s="9" t="s">
        <v>176</v>
      </c>
      <c r="C41" s="12">
        <v>14171.28</v>
      </c>
      <c r="D41" s="12">
        <v>20000</v>
      </c>
      <c r="E41" s="12">
        <v>9384.4599999999991</v>
      </c>
      <c r="F41" s="12">
        <v>10615.54</v>
      </c>
      <c r="G41" s="81">
        <f t="shared" si="0"/>
        <v>0.46922299999999995</v>
      </c>
      <c r="H41" s="54">
        <v>21400</v>
      </c>
      <c r="I41" s="55">
        <f t="shared" si="1"/>
        <v>7.0000000000000062E-2</v>
      </c>
    </row>
    <row r="42" spans="1:10" x14ac:dyDescent="0.25">
      <c r="A42" s="9" t="s">
        <v>715</v>
      </c>
      <c r="B42" s="9" t="s">
        <v>115</v>
      </c>
      <c r="C42" s="12">
        <v>0</v>
      </c>
      <c r="D42" s="12">
        <v>10000</v>
      </c>
      <c r="E42" s="12">
        <v>0</v>
      </c>
      <c r="F42" s="12">
        <v>10000</v>
      </c>
      <c r="G42" s="81">
        <f t="shared" si="0"/>
        <v>0</v>
      </c>
      <c r="H42" s="54">
        <v>10700</v>
      </c>
      <c r="I42" s="55">
        <f t="shared" si="1"/>
        <v>7.0000000000000062E-2</v>
      </c>
    </row>
    <row r="43" spans="1:10" x14ac:dyDescent="0.25">
      <c r="A43" s="9" t="s">
        <v>716</v>
      </c>
      <c r="B43" s="9" t="s">
        <v>117</v>
      </c>
      <c r="C43" s="12">
        <v>129349.31</v>
      </c>
      <c r="D43" s="12">
        <v>220094</v>
      </c>
      <c r="E43" s="12">
        <v>103001.95</v>
      </c>
      <c r="F43" s="12">
        <v>117092.05</v>
      </c>
      <c r="G43" s="81">
        <f t="shared" si="0"/>
        <v>0.46799072214599213</v>
      </c>
      <c r="H43" s="54">
        <v>235500</v>
      </c>
      <c r="I43" s="55">
        <f t="shared" si="1"/>
        <v>6.9997364762328873E-2</v>
      </c>
    </row>
    <row r="44" spans="1:10" x14ac:dyDescent="0.25">
      <c r="A44" s="9" t="s">
        <v>717</v>
      </c>
      <c r="B44" s="9" t="s">
        <v>718</v>
      </c>
      <c r="C44" s="12">
        <v>-41258</v>
      </c>
      <c r="D44" s="12">
        <v>0</v>
      </c>
      <c r="E44" s="12">
        <v>0</v>
      </c>
      <c r="F44" s="12">
        <v>0</v>
      </c>
      <c r="G44" s="81" t="e">
        <f t="shared" si="0"/>
        <v>#DIV/0!</v>
      </c>
      <c r="H44" s="54">
        <v>0</v>
      </c>
      <c r="I44" s="55" t="s">
        <v>879</v>
      </c>
    </row>
    <row r="45" spans="1:10" x14ac:dyDescent="0.25">
      <c r="A45" s="9" t="s">
        <v>719</v>
      </c>
      <c r="B45" s="9" t="s">
        <v>157</v>
      </c>
      <c r="C45" s="12">
        <v>1573.6</v>
      </c>
      <c r="D45" s="12">
        <v>1500</v>
      </c>
      <c r="E45" s="12">
        <v>523.85</v>
      </c>
      <c r="F45" s="12">
        <v>976.15</v>
      </c>
      <c r="G45" s="81">
        <f t="shared" si="0"/>
        <v>0.34923333333333334</v>
      </c>
      <c r="H45" s="54">
        <v>1500</v>
      </c>
      <c r="I45" s="55">
        <f t="shared" si="1"/>
        <v>0</v>
      </c>
    </row>
    <row r="46" spans="1:10" x14ac:dyDescent="0.25">
      <c r="A46" s="9" t="s">
        <v>720</v>
      </c>
      <c r="B46" s="9" t="s">
        <v>119</v>
      </c>
      <c r="C46" s="12">
        <v>2564.38</v>
      </c>
      <c r="D46" s="12">
        <v>5000</v>
      </c>
      <c r="E46" s="12">
        <v>2178.42</v>
      </c>
      <c r="F46" s="12">
        <v>2821.58</v>
      </c>
      <c r="G46" s="81">
        <f t="shared" si="0"/>
        <v>0.43568400000000002</v>
      </c>
      <c r="H46" s="54">
        <v>5000</v>
      </c>
      <c r="I46" s="55">
        <f t="shared" si="1"/>
        <v>0</v>
      </c>
    </row>
    <row r="47" spans="1:10" x14ac:dyDescent="0.25">
      <c r="A47" s="9" t="s">
        <v>721</v>
      </c>
      <c r="B47" s="9" t="s">
        <v>722</v>
      </c>
      <c r="C47" s="12">
        <v>13517.26</v>
      </c>
      <c r="D47" s="12">
        <v>14000</v>
      </c>
      <c r="E47" s="12">
        <v>8347.2999999999993</v>
      </c>
      <c r="F47" s="12">
        <v>5652.7</v>
      </c>
      <c r="G47" s="81">
        <f t="shared" si="0"/>
        <v>0.5962357142857142</v>
      </c>
      <c r="H47" s="54">
        <v>14000</v>
      </c>
      <c r="I47" s="55">
        <f t="shared" si="1"/>
        <v>0</v>
      </c>
    </row>
    <row r="48" spans="1:10" x14ac:dyDescent="0.25">
      <c r="A48" s="9" t="s">
        <v>723</v>
      </c>
      <c r="B48" s="9" t="s">
        <v>290</v>
      </c>
      <c r="C48" s="12">
        <v>4249.6400000000003</v>
      </c>
      <c r="D48" s="12">
        <v>4500</v>
      </c>
      <c r="E48" s="12">
        <v>3970.94</v>
      </c>
      <c r="F48" s="12">
        <v>529.05999999999995</v>
      </c>
      <c r="G48" s="81">
        <f t="shared" si="0"/>
        <v>0.88243111111111117</v>
      </c>
      <c r="H48" s="54">
        <v>4500</v>
      </c>
      <c r="I48" s="55">
        <f t="shared" si="1"/>
        <v>0</v>
      </c>
    </row>
    <row r="49" spans="1:9" x14ac:dyDescent="0.25">
      <c r="A49" s="9" t="s">
        <v>724</v>
      </c>
      <c r="B49" s="9" t="s">
        <v>162</v>
      </c>
      <c r="C49" s="12">
        <v>3309.81</v>
      </c>
      <c r="D49" s="12">
        <v>2000</v>
      </c>
      <c r="E49" s="12">
        <v>426.73</v>
      </c>
      <c r="F49" s="12">
        <v>1573.27</v>
      </c>
      <c r="G49" s="81">
        <f t="shared" si="0"/>
        <v>0.213365</v>
      </c>
      <c r="H49" s="54">
        <v>2000</v>
      </c>
      <c r="I49" s="55">
        <f t="shared" si="1"/>
        <v>0</v>
      </c>
    </row>
    <row r="50" spans="1:9" x14ac:dyDescent="0.25">
      <c r="A50" s="9" t="s">
        <v>725</v>
      </c>
      <c r="B50" s="9" t="s">
        <v>726</v>
      </c>
      <c r="C50" s="12">
        <v>10318.16</v>
      </c>
      <c r="D50" s="12">
        <v>12500</v>
      </c>
      <c r="E50" s="12">
        <v>7018.79</v>
      </c>
      <c r="F50" s="12">
        <v>5481.21</v>
      </c>
      <c r="G50" s="81">
        <f t="shared" si="0"/>
        <v>0.56150319999999998</v>
      </c>
      <c r="H50" s="54">
        <v>12500</v>
      </c>
      <c r="I50" s="55">
        <f t="shared" si="1"/>
        <v>0</v>
      </c>
    </row>
    <row r="51" spans="1:9" x14ac:dyDescent="0.25">
      <c r="A51" s="9" t="s">
        <v>727</v>
      </c>
      <c r="B51" s="9" t="s">
        <v>293</v>
      </c>
      <c r="C51" s="12">
        <v>1600.36</v>
      </c>
      <c r="D51" s="12">
        <v>1500</v>
      </c>
      <c r="E51" s="12">
        <v>1000</v>
      </c>
      <c r="F51" s="12">
        <v>500</v>
      </c>
      <c r="G51" s="81">
        <f t="shared" si="0"/>
        <v>0.66666666666666663</v>
      </c>
      <c r="H51" s="54">
        <v>1500</v>
      </c>
      <c r="I51" s="55">
        <f t="shared" si="1"/>
        <v>0</v>
      </c>
    </row>
    <row r="52" spans="1:9" x14ac:dyDescent="0.25">
      <c r="A52" s="9" t="s">
        <v>728</v>
      </c>
      <c r="B52" s="9" t="s">
        <v>729</v>
      </c>
      <c r="C52" s="12">
        <v>2358.64</v>
      </c>
      <c r="D52" s="12">
        <v>9671</v>
      </c>
      <c r="E52" s="12">
        <v>10030.879999999999</v>
      </c>
      <c r="F52" s="12">
        <v>-359.88</v>
      </c>
      <c r="G52" s="81">
        <f t="shared" si="0"/>
        <v>1.037212284148485</v>
      </c>
      <c r="H52" s="54">
        <v>9671</v>
      </c>
      <c r="I52" s="55">
        <f t="shared" si="1"/>
        <v>0</v>
      </c>
    </row>
    <row r="53" spans="1:9" x14ac:dyDescent="0.25">
      <c r="A53" s="9" t="s">
        <v>730</v>
      </c>
      <c r="B53" s="9" t="s">
        <v>221</v>
      </c>
      <c r="C53" s="12">
        <v>7500</v>
      </c>
      <c r="D53" s="12">
        <v>10500</v>
      </c>
      <c r="E53" s="12">
        <v>8500</v>
      </c>
      <c r="F53" s="12">
        <v>2000</v>
      </c>
      <c r="G53" s="81">
        <f t="shared" si="0"/>
        <v>0.80952380952380953</v>
      </c>
      <c r="H53" s="54">
        <v>10500</v>
      </c>
      <c r="I53" s="55">
        <f t="shared" si="1"/>
        <v>0</v>
      </c>
    </row>
    <row r="54" spans="1:9" x14ac:dyDescent="0.25">
      <c r="A54" s="9" t="s">
        <v>731</v>
      </c>
      <c r="B54" s="9" t="s">
        <v>123</v>
      </c>
      <c r="C54" s="12">
        <v>27208.17</v>
      </c>
      <c r="D54" s="12">
        <v>25000</v>
      </c>
      <c r="E54" s="12">
        <v>30363.49</v>
      </c>
      <c r="F54" s="12">
        <v>-5363.49</v>
      </c>
      <c r="G54" s="81">
        <f t="shared" si="0"/>
        <v>1.2145396000000002</v>
      </c>
      <c r="H54" s="54">
        <v>25000</v>
      </c>
      <c r="I54" s="55">
        <f t="shared" si="1"/>
        <v>0</v>
      </c>
    </row>
    <row r="55" spans="1:9" x14ac:dyDescent="0.25">
      <c r="A55" s="9" t="s">
        <v>732</v>
      </c>
      <c r="B55" s="9" t="s">
        <v>232</v>
      </c>
      <c r="C55" s="12">
        <v>3586.02</v>
      </c>
      <c r="D55" s="12">
        <v>3150</v>
      </c>
      <c r="E55" s="12">
        <v>2087.75</v>
      </c>
      <c r="F55" s="12">
        <v>1062.25</v>
      </c>
      <c r="G55" s="81">
        <f t="shared" si="0"/>
        <v>0.6627777777777778</v>
      </c>
      <c r="H55" s="54">
        <v>3150</v>
      </c>
      <c r="I55" s="55">
        <f t="shared" si="1"/>
        <v>0</v>
      </c>
    </row>
    <row r="56" spans="1:9" x14ac:dyDescent="0.25">
      <c r="A56" s="9" t="s">
        <v>733</v>
      </c>
      <c r="B56" s="9" t="s">
        <v>136</v>
      </c>
      <c r="C56" s="12">
        <v>399.72</v>
      </c>
      <c r="D56" s="12">
        <v>1500</v>
      </c>
      <c r="E56" s="12">
        <v>-678</v>
      </c>
      <c r="F56" s="12">
        <v>2178</v>
      </c>
      <c r="G56" s="81">
        <f t="shared" si="0"/>
        <v>-0.45200000000000001</v>
      </c>
      <c r="H56" s="54">
        <v>1500</v>
      </c>
      <c r="I56" s="55">
        <f t="shared" si="1"/>
        <v>0</v>
      </c>
    </row>
    <row r="57" spans="1:9" x14ac:dyDescent="0.25">
      <c r="A57" s="9" t="s">
        <v>734</v>
      </c>
      <c r="B57" s="9" t="s">
        <v>735</v>
      </c>
      <c r="C57" s="12">
        <v>0</v>
      </c>
      <c r="D57" s="12">
        <v>2400000</v>
      </c>
      <c r="E57" s="12">
        <v>1245205.97</v>
      </c>
      <c r="F57" s="12">
        <v>1154794.03</v>
      </c>
      <c r="G57" s="81">
        <f t="shared" si="0"/>
        <v>0.51883582083333335</v>
      </c>
      <c r="H57" s="54">
        <v>0</v>
      </c>
      <c r="I57" s="55">
        <f t="shared" si="1"/>
        <v>-1</v>
      </c>
    </row>
    <row r="58" spans="1:9" x14ac:dyDescent="0.25">
      <c r="A58" s="9" t="s">
        <v>736</v>
      </c>
      <c r="B58" s="9" t="s">
        <v>168</v>
      </c>
      <c r="C58" s="12">
        <v>0</v>
      </c>
      <c r="D58" s="12">
        <v>1000</v>
      </c>
      <c r="E58" s="12">
        <v>0</v>
      </c>
      <c r="F58" s="12">
        <v>1000</v>
      </c>
      <c r="G58" s="81">
        <f t="shared" si="0"/>
        <v>0</v>
      </c>
      <c r="H58" s="54">
        <v>1000</v>
      </c>
      <c r="I58" s="55">
        <f t="shared" si="1"/>
        <v>0</v>
      </c>
    </row>
    <row r="59" spans="1:9" x14ac:dyDescent="0.25">
      <c r="A59" s="9" t="s">
        <v>737</v>
      </c>
      <c r="B59" s="9" t="s">
        <v>234</v>
      </c>
      <c r="C59" s="12">
        <v>30529</v>
      </c>
      <c r="D59" s="12">
        <v>31920</v>
      </c>
      <c r="E59" s="12">
        <v>30910.22</v>
      </c>
      <c r="F59" s="12">
        <v>1009.78</v>
      </c>
      <c r="G59" s="81">
        <f t="shared" si="0"/>
        <v>0.96836528822055146</v>
      </c>
      <c r="H59" s="54">
        <v>31920</v>
      </c>
      <c r="I59" s="55">
        <f t="shared" si="1"/>
        <v>0</v>
      </c>
    </row>
    <row r="60" spans="1:9" x14ac:dyDescent="0.25">
      <c r="A60" s="9" t="s">
        <v>738</v>
      </c>
      <c r="B60" s="9" t="s">
        <v>739</v>
      </c>
      <c r="C60" s="12">
        <v>5760</v>
      </c>
      <c r="D60" s="12">
        <v>6500</v>
      </c>
      <c r="E60" s="12">
        <v>6510</v>
      </c>
      <c r="F60" s="12">
        <v>-10</v>
      </c>
      <c r="G60" s="81">
        <f t="shared" si="0"/>
        <v>1.0015384615384615</v>
      </c>
      <c r="H60" s="54">
        <v>6500</v>
      </c>
      <c r="I60" s="55">
        <f t="shared" si="1"/>
        <v>0</v>
      </c>
    </row>
    <row r="61" spans="1:9" x14ac:dyDescent="0.25">
      <c r="A61" s="9" t="s">
        <v>740</v>
      </c>
      <c r="B61" s="9" t="s">
        <v>741</v>
      </c>
      <c r="C61" s="12">
        <v>100</v>
      </c>
      <c r="D61" s="12">
        <v>100</v>
      </c>
      <c r="E61" s="12">
        <v>0</v>
      </c>
      <c r="F61" s="12">
        <v>100</v>
      </c>
      <c r="G61" s="81">
        <f t="shared" si="0"/>
        <v>0</v>
      </c>
      <c r="H61" s="54">
        <v>100</v>
      </c>
      <c r="I61" s="55">
        <f t="shared" si="1"/>
        <v>0</v>
      </c>
    </row>
    <row r="62" spans="1:9" x14ac:dyDescent="0.25">
      <c r="A62" s="9" t="s">
        <v>742</v>
      </c>
      <c r="B62" s="9" t="s">
        <v>236</v>
      </c>
      <c r="C62" s="12">
        <v>89204.51</v>
      </c>
      <c r="D62" s="12">
        <v>83000</v>
      </c>
      <c r="E62" s="12">
        <v>63166.04</v>
      </c>
      <c r="F62" s="12">
        <v>19833.96</v>
      </c>
      <c r="G62" s="81">
        <f t="shared" si="0"/>
        <v>0.76103662650602411</v>
      </c>
      <c r="H62" s="54">
        <v>83000</v>
      </c>
      <c r="I62" s="55">
        <f t="shared" si="1"/>
        <v>0</v>
      </c>
    </row>
    <row r="63" spans="1:9" x14ac:dyDescent="0.25">
      <c r="A63" s="9" t="s">
        <v>743</v>
      </c>
      <c r="B63" s="9" t="s">
        <v>238</v>
      </c>
      <c r="C63" s="12">
        <v>6083.13</v>
      </c>
      <c r="D63" s="12">
        <v>5000</v>
      </c>
      <c r="E63" s="12">
        <v>19835.53</v>
      </c>
      <c r="F63" s="12">
        <v>-14835.53</v>
      </c>
      <c r="G63" s="81">
        <f t="shared" si="0"/>
        <v>3.9671059999999998</v>
      </c>
      <c r="H63" s="54">
        <v>5000</v>
      </c>
      <c r="I63" s="55">
        <f t="shared" si="1"/>
        <v>0</v>
      </c>
    </row>
    <row r="64" spans="1:9" x14ac:dyDescent="0.25">
      <c r="A64" s="9" t="s">
        <v>744</v>
      </c>
      <c r="B64" s="9" t="s">
        <v>170</v>
      </c>
      <c r="C64" s="12">
        <v>16778.009999999998</v>
      </c>
      <c r="D64" s="12">
        <v>25000</v>
      </c>
      <c r="E64" s="12">
        <v>21417.83</v>
      </c>
      <c r="F64" s="12">
        <v>3582.17</v>
      </c>
      <c r="G64" s="81">
        <f t="shared" si="0"/>
        <v>0.85671320000000006</v>
      </c>
      <c r="H64" s="54">
        <v>25000</v>
      </c>
      <c r="I64" s="55">
        <f t="shared" si="1"/>
        <v>0</v>
      </c>
    </row>
    <row r="65" spans="1:10" x14ac:dyDescent="0.25">
      <c r="A65" s="9" t="s">
        <v>745</v>
      </c>
      <c r="B65" s="9" t="s">
        <v>240</v>
      </c>
      <c r="C65" s="12">
        <v>353.1</v>
      </c>
      <c r="D65" s="12">
        <v>1000</v>
      </c>
      <c r="E65" s="12">
        <v>63.07</v>
      </c>
      <c r="F65" s="12">
        <v>936.93</v>
      </c>
      <c r="G65" s="81">
        <f t="shared" si="0"/>
        <v>6.3070000000000001E-2</v>
      </c>
      <c r="H65" s="54">
        <v>1000</v>
      </c>
      <c r="I65" s="55">
        <f t="shared" si="1"/>
        <v>0</v>
      </c>
    </row>
    <row r="66" spans="1:10" x14ac:dyDescent="0.25">
      <c r="A66" s="9" t="s">
        <v>746</v>
      </c>
      <c r="B66" s="9" t="s">
        <v>747</v>
      </c>
      <c r="C66" s="12">
        <v>10763.75</v>
      </c>
      <c r="D66" s="12">
        <v>8000</v>
      </c>
      <c r="E66" s="12">
        <v>12200.73</v>
      </c>
      <c r="F66" s="12">
        <v>-4200.7299999999996</v>
      </c>
      <c r="G66" s="81">
        <f t="shared" si="0"/>
        <v>1.52509125</v>
      </c>
      <c r="H66" s="54">
        <v>8000</v>
      </c>
      <c r="I66" s="55">
        <f t="shared" si="1"/>
        <v>0</v>
      </c>
    </row>
    <row r="67" spans="1:10" x14ac:dyDescent="0.25">
      <c r="A67" s="9" t="s">
        <v>748</v>
      </c>
      <c r="B67" s="9" t="s">
        <v>749</v>
      </c>
      <c r="C67" s="12">
        <v>4529.99</v>
      </c>
      <c r="D67" s="12">
        <v>8000</v>
      </c>
      <c r="E67" s="12">
        <v>1282.2</v>
      </c>
      <c r="F67" s="12">
        <v>6717.8</v>
      </c>
      <c r="G67" s="81">
        <f t="shared" si="0"/>
        <v>0.160275</v>
      </c>
      <c r="H67" s="54">
        <v>8000</v>
      </c>
      <c r="I67" s="55">
        <f t="shared" si="1"/>
        <v>0</v>
      </c>
    </row>
    <row r="68" spans="1:10" x14ac:dyDescent="0.25">
      <c r="A68" s="9" t="s">
        <v>750</v>
      </c>
      <c r="B68" s="9" t="s">
        <v>305</v>
      </c>
      <c r="C68" s="12">
        <v>845.06</v>
      </c>
      <c r="D68" s="12">
        <v>1500</v>
      </c>
      <c r="E68" s="12">
        <v>1041.68</v>
      </c>
      <c r="F68" s="12">
        <v>458.32</v>
      </c>
      <c r="G68" s="81">
        <f t="shared" si="0"/>
        <v>0.69445333333333337</v>
      </c>
      <c r="H68" s="54">
        <v>1500</v>
      </c>
      <c r="I68" s="55">
        <f t="shared" si="1"/>
        <v>0</v>
      </c>
    </row>
    <row r="69" spans="1:10" s="8" customFormat="1" x14ac:dyDescent="0.25">
      <c r="A69" s="9"/>
      <c r="B69" s="9"/>
      <c r="C69" s="12"/>
      <c r="D69" s="12"/>
      <c r="E69" s="12"/>
      <c r="F69" s="12"/>
      <c r="G69" s="47"/>
      <c r="H69" s="91"/>
      <c r="I69" s="86"/>
      <c r="J69" s="85"/>
    </row>
    <row r="70" spans="1:10" s="8" customFormat="1" x14ac:dyDescent="0.25">
      <c r="A70" s="9" t="s">
        <v>3</v>
      </c>
      <c r="B70" s="9" t="s">
        <v>3</v>
      </c>
      <c r="C70" s="10" t="s">
        <v>3</v>
      </c>
      <c r="D70" s="10"/>
      <c r="E70" s="10" t="s">
        <v>3</v>
      </c>
      <c r="F70" s="10"/>
      <c r="G70" s="10"/>
      <c r="H70" s="10" t="s">
        <v>3</v>
      </c>
      <c r="I70" s="10" t="s">
        <v>3</v>
      </c>
    </row>
    <row r="71" spans="1:10" s="8" customFormat="1" x14ac:dyDescent="0.25">
      <c r="A71" s="21" t="s">
        <v>3</v>
      </c>
      <c r="B71" s="21" t="s">
        <v>3</v>
      </c>
      <c r="C71" s="40" t="s">
        <v>4</v>
      </c>
      <c r="D71" s="40" t="s">
        <v>5</v>
      </c>
      <c r="E71" s="40" t="s">
        <v>6</v>
      </c>
      <c r="F71" s="40" t="s">
        <v>7</v>
      </c>
      <c r="G71" s="78" t="s">
        <v>857</v>
      </c>
      <c r="H71" s="52" t="s">
        <v>9</v>
      </c>
      <c r="I71" s="52" t="s">
        <v>10</v>
      </c>
    </row>
    <row r="72" spans="1:10" s="8" customFormat="1" x14ac:dyDescent="0.25">
      <c r="A72" s="42" t="s">
        <v>11</v>
      </c>
      <c r="B72" s="42" t="s">
        <v>12</v>
      </c>
      <c r="C72" s="43" t="s">
        <v>13</v>
      </c>
      <c r="D72" s="43" t="s">
        <v>14</v>
      </c>
      <c r="E72" s="43" t="s">
        <v>15</v>
      </c>
      <c r="F72" s="43" t="s">
        <v>16</v>
      </c>
      <c r="G72" s="79" t="s">
        <v>17</v>
      </c>
      <c r="H72" s="53" t="s">
        <v>18</v>
      </c>
      <c r="I72" s="53" t="s">
        <v>19</v>
      </c>
    </row>
    <row r="73" spans="1:10" s="8" customFormat="1" x14ac:dyDescent="0.25">
      <c r="A73" s="21" t="s">
        <v>866</v>
      </c>
      <c r="B73" s="11"/>
      <c r="C73" s="12"/>
      <c r="D73" s="12"/>
      <c r="E73" s="12"/>
      <c r="F73" s="12"/>
      <c r="G73" s="81"/>
      <c r="H73" s="54"/>
      <c r="I73" s="55"/>
    </row>
    <row r="74" spans="1:10" x14ac:dyDescent="0.25">
      <c r="A74" s="9" t="s">
        <v>751</v>
      </c>
      <c r="B74" s="9" t="s">
        <v>752</v>
      </c>
      <c r="C74" s="12">
        <v>4200</v>
      </c>
      <c r="D74" s="12">
        <v>200</v>
      </c>
      <c r="E74" s="12">
        <v>0</v>
      </c>
      <c r="F74" s="12">
        <v>200</v>
      </c>
      <c r="G74" s="81">
        <f t="shared" si="0"/>
        <v>0</v>
      </c>
      <c r="H74" s="54">
        <v>200</v>
      </c>
      <c r="I74" s="55">
        <f t="shared" si="1"/>
        <v>0</v>
      </c>
    </row>
    <row r="75" spans="1:10" x14ac:dyDescent="0.25">
      <c r="A75" s="9" t="s">
        <v>753</v>
      </c>
      <c r="B75" s="9" t="s">
        <v>349</v>
      </c>
      <c r="C75" s="12">
        <v>805.6</v>
      </c>
      <c r="D75" s="12">
        <v>3500</v>
      </c>
      <c r="E75" s="12">
        <v>225.6</v>
      </c>
      <c r="F75" s="12">
        <v>3274.4</v>
      </c>
      <c r="G75" s="81">
        <f t="shared" ref="G75:G125" si="5">+E75/D75</f>
        <v>6.4457142857142852E-2</v>
      </c>
      <c r="H75" s="54">
        <v>3500</v>
      </c>
      <c r="I75" s="55">
        <f t="shared" ref="I75:I125" si="6">+H75/D75-1</f>
        <v>0</v>
      </c>
    </row>
    <row r="76" spans="1:10" x14ac:dyDescent="0.25">
      <c r="A76" s="9" t="s">
        <v>754</v>
      </c>
      <c r="B76" s="9" t="s">
        <v>226</v>
      </c>
      <c r="C76" s="12">
        <v>414</v>
      </c>
      <c r="D76" s="12">
        <v>400</v>
      </c>
      <c r="E76" s="12">
        <v>44</v>
      </c>
      <c r="F76" s="12">
        <v>356</v>
      </c>
      <c r="G76" s="81">
        <f t="shared" si="5"/>
        <v>0.11</v>
      </c>
      <c r="H76" s="54">
        <v>400</v>
      </c>
      <c r="I76" s="55">
        <f t="shared" si="6"/>
        <v>0</v>
      </c>
    </row>
    <row r="77" spans="1:10" x14ac:dyDescent="0.25">
      <c r="A77" s="9" t="s">
        <v>755</v>
      </c>
      <c r="B77" s="9" t="s">
        <v>144</v>
      </c>
      <c r="C77" s="12">
        <v>3135.58</v>
      </c>
      <c r="D77" s="12">
        <v>4000</v>
      </c>
      <c r="E77" s="12">
        <v>4194.78</v>
      </c>
      <c r="F77" s="12">
        <v>-194.78</v>
      </c>
      <c r="G77" s="81">
        <f t="shared" si="5"/>
        <v>1.0486949999999999</v>
      </c>
      <c r="H77" s="54">
        <v>4000</v>
      </c>
      <c r="I77" s="55">
        <f t="shared" si="6"/>
        <v>0</v>
      </c>
    </row>
    <row r="78" spans="1:10" x14ac:dyDescent="0.25">
      <c r="A78" s="9" t="s">
        <v>756</v>
      </c>
      <c r="B78" s="9" t="s">
        <v>862</v>
      </c>
      <c r="C78" s="12">
        <v>251464.89</v>
      </c>
      <c r="D78" s="12">
        <v>0</v>
      </c>
      <c r="E78" s="12">
        <v>125860</v>
      </c>
      <c r="F78" s="12">
        <v>-125860</v>
      </c>
      <c r="G78" s="81" t="e">
        <f t="shared" si="5"/>
        <v>#DIV/0!</v>
      </c>
      <c r="H78" s="54">
        <v>0</v>
      </c>
      <c r="I78" s="55" t="s">
        <v>879</v>
      </c>
    </row>
    <row r="79" spans="1:10" x14ac:dyDescent="0.25">
      <c r="A79" s="9" t="s">
        <v>757</v>
      </c>
      <c r="B79" s="9" t="s">
        <v>758</v>
      </c>
      <c r="C79" s="12">
        <v>23980</v>
      </c>
      <c r="D79" s="12">
        <v>23980</v>
      </c>
      <c r="E79" s="12">
        <v>23980</v>
      </c>
      <c r="F79" s="12">
        <v>0</v>
      </c>
      <c r="G79" s="81">
        <f t="shared" si="5"/>
        <v>1</v>
      </c>
      <c r="H79" s="54">
        <v>23980</v>
      </c>
      <c r="I79" s="55">
        <f t="shared" si="6"/>
        <v>0</v>
      </c>
    </row>
    <row r="80" spans="1:10" ht="15.75" thickBot="1" x14ac:dyDescent="0.3">
      <c r="A80" s="19" t="s">
        <v>759</v>
      </c>
      <c r="B80" s="19" t="s">
        <v>146</v>
      </c>
      <c r="C80" s="20">
        <v>500</v>
      </c>
      <c r="D80" s="20">
        <v>0</v>
      </c>
      <c r="E80" s="20">
        <v>21594.720000000001</v>
      </c>
      <c r="F80" s="20">
        <v>-21594.720000000001</v>
      </c>
      <c r="G80" s="83" t="e">
        <f t="shared" si="5"/>
        <v>#DIV/0!</v>
      </c>
      <c r="H80" s="59">
        <v>0</v>
      </c>
      <c r="I80" s="60" t="s">
        <v>879</v>
      </c>
    </row>
    <row r="81" spans="1:10" ht="15.75" thickTop="1" x14ac:dyDescent="0.25">
      <c r="A81" s="21" t="s">
        <v>864</v>
      </c>
      <c r="B81" s="33"/>
      <c r="C81" s="34">
        <f>SUM(C40:C80)</f>
        <v>919671.45</v>
      </c>
      <c r="D81" s="34">
        <f>SUM(D40:D80)</f>
        <v>3308126</v>
      </c>
      <c r="E81" s="34">
        <f>SUM(E40:E80)</f>
        <v>2011016.56</v>
      </c>
      <c r="F81" s="34">
        <f>SUM(F40:F80)</f>
        <v>1297109.44</v>
      </c>
      <c r="G81" s="82">
        <f t="shared" si="5"/>
        <v>0.60790204484351562</v>
      </c>
      <c r="H81" s="57">
        <f>SUM(H40:H80)</f>
        <v>951119</v>
      </c>
      <c r="I81" s="58">
        <f t="shared" si="6"/>
        <v>-0.71249009257809404</v>
      </c>
    </row>
    <row r="82" spans="1:10" x14ac:dyDescent="0.25">
      <c r="A82" s="8"/>
      <c r="B82" s="8"/>
      <c r="C82" s="8"/>
      <c r="D82" s="8"/>
      <c r="E82" s="8"/>
      <c r="F82" s="8"/>
      <c r="G82" s="81" t="s">
        <v>21</v>
      </c>
      <c r="H82" s="99"/>
      <c r="I82" s="55" t="s">
        <v>21</v>
      </c>
    </row>
    <row r="83" spans="1:10" x14ac:dyDescent="0.25">
      <c r="A83" s="21" t="s">
        <v>760</v>
      </c>
      <c r="B83" s="11"/>
      <c r="C83" s="12"/>
      <c r="D83" s="12"/>
      <c r="E83" s="12"/>
      <c r="F83" s="12"/>
      <c r="G83" s="81" t="s">
        <v>21</v>
      </c>
      <c r="H83" s="54"/>
      <c r="I83" s="55" t="s">
        <v>21</v>
      </c>
    </row>
    <row r="84" spans="1:10" x14ac:dyDescent="0.25">
      <c r="A84" s="9" t="s">
        <v>761</v>
      </c>
      <c r="B84" s="9" t="s">
        <v>113</v>
      </c>
      <c r="C84" s="12">
        <v>225804.5</v>
      </c>
      <c r="D84" s="12">
        <v>287814</v>
      </c>
      <c r="E84" s="12">
        <v>212973.72</v>
      </c>
      <c r="F84" s="12">
        <v>74840.28</v>
      </c>
      <c r="G84" s="81">
        <f t="shared" si="5"/>
        <v>0.73996998061247887</v>
      </c>
      <c r="H84" s="54">
        <v>302204</v>
      </c>
      <c r="I84" s="55">
        <f t="shared" si="6"/>
        <v>4.9997567873696136E-2</v>
      </c>
      <c r="J84" s="265" t="s">
        <v>1174</v>
      </c>
    </row>
    <row r="85" spans="1:10" x14ac:dyDescent="0.25">
      <c r="A85" s="9" t="s">
        <v>762</v>
      </c>
      <c r="B85" s="9" t="s">
        <v>176</v>
      </c>
      <c r="C85" s="12">
        <v>14810.91</v>
      </c>
      <c r="D85" s="12">
        <v>20000</v>
      </c>
      <c r="E85" s="12">
        <v>21331.759999999998</v>
      </c>
      <c r="F85" s="12">
        <v>-1331.76</v>
      </c>
      <c r="G85" s="81">
        <f t="shared" si="5"/>
        <v>1.0665879999999999</v>
      </c>
      <c r="H85" s="54">
        <v>21400</v>
      </c>
      <c r="I85" s="55">
        <f t="shared" si="6"/>
        <v>7.0000000000000062E-2</v>
      </c>
    </row>
    <row r="86" spans="1:10" x14ac:dyDescent="0.25">
      <c r="A86" s="9" t="s">
        <v>763</v>
      </c>
      <c r="B86" s="9" t="s">
        <v>115</v>
      </c>
      <c r="C86" s="12">
        <v>0</v>
      </c>
      <c r="D86" s="12">
        <v>10000</v>
      </c>
      <c r="E86" s="12">
        <v>1420.53</v>
      </c>
      <c r="F86" s="12">
        <v>8579.4699999999993</v>
      </c>
      <c r="G86" s="81">
        <f t="shared" si="5"/>
        <v>0.14205299999999998</v>
      </c>
      <c r="H86" s="54">
        <v>10700</v>
      </c>
      <c r="I86" s="55">
        <f t="shared" si="6"/>
        <v>7.0000000000000062E-2</v>
      </c>
    </row>
    <row r="87" spans="1:10" x14ac:dyDescent="0.25">
      <c r="A87" s="9" t="s">
        <v>764</v>
      </c>
      <c r="B87" s="9" t="s">
        <v>117</v>
      </c>
      <c r="C87" s="12">
        <v>139064.85</v>
      </c>
      <c r="D87" s="12">
        <v>200064</v>
      </c>
      <c r="E87" s="12">
        <v>109712.95</v>
      </c>
      <c r="F87" s="12">
        <v>90351.05</v>
      </c>
      <c r="G87" s="81">
        <f t="shared" si="5"/>
        <v>0.54838926543506072</v>
      </c>
      <c r="H87" s="54">
        <v>200064</v>
      </c>
      <c r="I87" s="55">
        <f t="shared" si="6"/>
        <v>0</v>
      </c>
    </row>
    <row r="88" spans="1:10" x14ac:dyDescent="0.25">
      <c r="A88" s="9" t="s">
        <v>765</v>
      </c>
      <c r="B88" s="9" t="s">
        <v>718</v>
      </c>
      <c r="C88" s="12">
        <v>-41258</v>
      </c>
      <c r="D88" s="12">
        <v>0</v>
      </c>
      <c r="E88" s="12">
        <v>0</v>
      </c>
      <c r="F88" s="12">
        <v>0</v>
      </c>
      <c r="G88" s="81" t="e">
        <f t="shared" si="5"/>
        <v>#DIV/0!</v>
      </c>
      <c r="H88" s="54">
        <v>0</v>
      </c>
      <c r="I88" s="55" t="s">
        <v>879</v>
      </c>
    </row>
    <row r="89" spans="1:10" x14ac:dyDescent="0.25">
      <c r="A89" s="9" t="s">
        <v>766</v>
      </c>
      <c r="B89" s="9" t="s">
        <v>157</v>
      </c>
      <c r="C89" s="12">
        <v>1147.8699999999999</v>
      </c>
      <c r="D89" s="12">
        <v>2500</v>
      </c>
      <c r="E89" s="12">
        <v>1672.31</v>
      </c>
      <c r="F89" s="12">
        <v>827.69</v>
      </c>
      <c r="G89" s="81">
        <f t="shared" si="5"/>
        <v>0.66892399999999996</v>
      </c>
      <c r="H89" s="54">
        <v>2500</v>
      </c>
      <c r="I89" s="55">
        <f t="shared" si="6"/>
        <v>0</v>
      </c>
    </row>
    <row r="90" spans="1:10" x14ac:dyDescent="0.25">
      <c r="A90" s="9" t="s">
        <v>767</v>
      </c>
      <c r="B90" s="9" t="s">
        <v>119</v>
      </c>
      <c r="C90" s="12">
        <v>2568.48</v>
      </c>
      <c r="D90" s="12">
        <v>5000</v>
      </c>
      <c r="E90" s="12">
        <v>4986.1000000000004</v>
      </c>
      <c r="F90" s="12">
        <v>13.9</v>
      </c>
      <c r="G90" s="81">
        <f t="shared" si="5"/>
        <v>0.99722000000000011</v>
      </c>
      <c r="H90" s="54">
        <v>5000</v>
      </c>
      <c r="I90" s="55">
        <f t="shared" si="6"/>
        <v>0</v>
      </c>
    </row>
    <row r="91" spans="1:10" x14ac:dyDescent="0.25">
      <c r="A91" s="9" t="s">
        <v>768</v>
      </c>
      <c r="B91" s="9" t="s">
        <v>722</v>
      </c>
      <c r="C91" s="12">
        <v>4664.74</v>
      </c>
      <c r="D91" s="12">
        <v>5000</v>
      </c>
      <c r="E91" s="12">
        <v>6926.54</v>
      </c>
      <c r="F91" s="12">
        <v>-1926.54</v>
      </c>
      <c r="G91" s="81">
        <f t="shared" si="5"/>
        <v>1.385308</v>
      </c>
      <c r="H91" s="54">
        <v>5000</v>
      </c>
      <c r="I91" s="55">
        <f t="shared" si="6"/>
        <v>0</v>
      </c>
    </row>
    <row r="92" spans="1:10" x14ac:dyDescent="0.25">
      <c r="A92" s="9" t="s">
        <v>769</v>
      </c>
      <c r="B92" s="9" t="s">
        <v>290</v>
      </c>
      <c r="C92" s="12">
        <v>3640.97</v>
      </c>
      <c r="D92" s="12">
        <v>3500</v>
      </c>
      <c r="E92" s="12">
        <v>3471.36</v>
      </c>
      <c r="F92" s="12">
        <v>28.64</v>
      </c>
      <c r="G92" s="81">
        <f t="shared" si="5"/>
        <v>0.99181714285714284</v>
      </c>
      <c r="H92" s="54">
        <v>3500</v>
      </c>
      <c r="I92" s="55">
        <f t="shared" si="6"/>
        <v>0</v>
      </c>
    </row>
    <row r="93" spans="1:10" x14ac:dyDescent="0.25">
      <c r="A93" s="9" t="s">
        <v>770</v>
      </c>
      <c r="B93" s="9" t="s">
        <v>162</v>
      </c>
      <c r="C93" s="12">
        <v>3299.03</v>
      </c>
      <c r="D93" s="12">
        <v>1600</v>
      </c>
      <c r="E93" s="12">
        <v>1187.47</v>
      </c>
      <c r="F93" s="12">
        <v>412.53</v>
      </c>
      <c r="G93" s="81">
        <f t="shared" si="5"/>
        <v>0.74216875000000004</v>
      </c>
      <c r="H93" s="54">
        <v>1600</v>
      </c>
      <c r="I93" s="55">
        <f t="shared" si="6"/>
        <v>0</v>
      </c>
    </row>
    <row r="94" spans="1:10" x14ac:dyDescent="0.25">
      <c r="A94" s="9" t="s">
        <v>771</v>
      </c>
      <c r="B94" s="9" t="s">
        <v>293</v>
      </c>
      <c r="C94" s="12">
        <v>872.37</v>
      </c>
      <c r="D94" s="12">
        <v>900</v>
      </c>
      <c r="E94" s="12">
        <v>330.39</v>
      </c>
      <c r="F94" s="12">
        <v>569.61</v>
      </c>
      <c r="G94" s="81">
        <f t="shared" si="5"/>
        <v>0.36709999999999998</v>
      </c>
      <c r="H94" s="54">
        <v>900</v>
      </c>
      <c r="I94" s="55">
        <f t="shared" si="6"/>
        <v>0</v>
      </c>
    </row>
    <row r="95" spans="1:10" x14ac:dyDescent="0.25">
      <c r="A95" s="9" t="s">
        <v>772</v>
      </c>
      <c r="B95" s="9" t="s">
        <v>729</v>
      </c>
      <c r="C95" s="12">
        <v>2358.64</v>
      </c>
      <c r="D95" s="12">
        <v>9671</v>
      </c>
      <c r="E95" s="12">
        <v>22162.63</v>
      </c>
      <c r="F95" s="12">
        <v>-12491.63</v>
      </c>
      <c r="G95" s="81">
        <f t="shared" si="5"/>
        <v>2.2916585668493434</v>
      </c>
      <c r="H95" s="54">
        <v>9671</v>
      </c>
      <c r="I95" s="55">
        <f t="shared" si="6"/>
        <v>0</v>
      </c>
    </row>
    <row r="96" spans="1:10" x14ac:dyDescent="0.25">
      <c r="A96" s="9" t="s">
        <v>773</v>
      </c>
      <c r="B96" s="9" t="s">
        <v>221</v>
      </c>
      <c r="C96" s="12">
        <v>7500</v>
      </c>
      <c r="D96" s="12">
        <v>10500</v>
      </c>
      <c r="E96" s="12">
        <v>8500</v>
      </c>
      <c r="F96" s="12">
        <v>2000</v>
      </c>
      <c r="G96" s="81">
        <f t="shared" si="5"/>
        <v>0.80952380952380953</v>
      </c>
      <c r="H96" s="54">
        <v>10500</v>
      </c>
      <c r="I96" s="55">
        <f t="shared" si="6"/>
        <v>0</v>
      </c>
    </row>
    <row r="97" spans="1:9" x14ac:dyDescent="0.25">
      <c r="A97" s="9" t="s">
        <v>774</v>
      </c>
      <c r="B97" s="9" t="s">
        <v>123</v>
      </c>
      <c r="C97" s="12">
        <v>29640.799999999999</v>
      </c>
      <c r="D97" s="12">
        <v>20000</v>
      </c>
      <c r="E97" s="12">
        <v>18788.27</v>
      </c>
      <c r="F97" s="12">
        <v>1211.73</v>
      </c>
      <c r="G97" s="81">
        <f t="shared" si="5"/>
        <v>0.93941350000000001</v>
      </c>
      <c r="H97" s="54">
        <v>20000</v>
      </c>
      <c r="I97" s="55">
        <f t="shared" si="6"/>
        <v>0</v>
      </c>
    </row>
    <row r="98" spans="1:9" x14ac:dyDescent="0.25">
      <c r="A98" s="9" t="s">
        <v>775</v>
      </c>
      <c r="B98" s="9" t="s">
        <v>232</v>
      </c>
      <c r="C98" s="12">
        <v>3217.96</v>
      </c>
      <c r="D98" s="12">
        <v>3000</v>
      </c>
      <c r="E98" s="12">
        <v>3351.96</v>
      </c>
      <c r="F98" s="12">
        <v>-351.96</v>
      </c>
      <c r="G98" s="81">
        <f t="shared" si="5"/>
        <v>1.1173200000000001</v>
      </c>
      <c r="H98" s="54">
        <v>3000</v>
      </c>
      <c r="I98" s="55">
        <f t="shared" si="6"/>
        <v>0</v>
      </c>
    </row>
    <row r="99" spans="1:9" x14ac:dyDescent="0.25">
      <c r="A99" s="9" t="s">
        <v>776</v>
      </c>
      <c r="B99" s="9" t="s">
        <v>136</v>
      </c>
      <c r="C99" s="12">
        <v>361</v>
      </c>
      <c r="D99" s="12">
        <v>1800</v>
      </c>
      <c r="E99" s="12">
        <v>1510</v>
      </c>
      <c r="F99" s="12">
        <v>290</v>
      </c>
      <c r="G99" s="81">
        <f t="shared" si="5"/>
        <v>0.83888888888888891</v>
      </c>
      <c r="H99" s="54">
        <v>1800</v>
      </c>
      <c r="I99" s="55">
        <f t="shared" si="6"/>
        <v>0</v>
      </c>
    </row>
    <row r="100" spans="1:9" x14ac:dyDescent="0.25">
      <c r="A100" s="9" t="s">
        <v>777</v>
      </c>
      <c r="B100" s="9" t="s">
        <v>168</v>
      </c>
      <c r="C100" s="12">
        <v>0</v>
      </c>
      <c r="D100" s="12">
        <v>400</v>
      </c>
      <c r="E100" s="12">
        <v>0</v>
      </c>
      <c r="F100" s="12">
        <v>400</v>
      </c>
      <c r="G100" s="81">
        <f t="shared" si="5"/>
        <v>0</v>
      </c>
      <c r="H100" s="54">
        <v>400</v>
      </c>
      <c r="I100" s="55">
        <f t="shared" si="6"/>
        <v>0</v>
      </c>
    </row>
    <row r="101" spans="1:9" x14ac:dyDescent="0.25">
      <c r="A101" s="9" t="s">
        <v>778</v>
      </c>
      <c r="B101" s="9" t="s">
        <v>234</v>
      </c>
      <c r="C101" s="12">
        <v>14610</v>
      </c>
      <c r="D101" s="12">
        <v>13972</v>
      </c>
      <c r="E101" s="12">
        <v>14805.88</v>
      </c>
      <c r="F101" s="12">
        <v>-833.88</v>
      </c>
      <c r="G101" s="81">
        <f t="shared" si="5"/>
        <v>1.0596822215860291</v>
      </c>
      <c r="H101" s="54">
        <v>13972</v>
      </c>
      <c r="I101" s="55">
        <f t="shared" si="6"/>
        <v>0</v>
      </c>
    </row>
    <row r="102" spans="1:9" x14ac:dyDescent="0.25">
      <c r="A102" s="9" t="s">
        <v>779</v>
      </c>
      <c r="B102" s="9" t="s">
        <v>739</v>
      </c>
      <c r="C102" s="12">
        <v>1300.05</v>
      </c>
      <c r="D102" s="12">
        <v>3000</v>
      </c>
      <c r="E102" s="12">
        <v>3340.28</v>
      </c>
      <c r="F102" s="12">
        <v>-340.28</v>
      </c>
      <c r="G102" s="81">
        <f t="shared" si="5"/>
        <v>1.1134266666666668</v>
      </c>
      <c r="H102" s="54">
        <v>3000</v>
      </c>
      <c r="I102" s="55">
        <f t="shared" si="6"/>
        <v>0</v>
      </c>
    </row>
    <row r="103" spans="1:9" x14ac:dyDescent="0.25">
      <c r="A103" s="9" t="s">
        <v>780</v>
      </c>
      <c r="B103" s="9" t="s">
        <v>741</v>
      </c>
      <c r="C103" s="12">
        <v>100</v>
      </c>
      <c r="D103" s="12">
        <v>0</v>
      </c>
      <c r="E103" s="12">
        <v>0</v>
      </c>
      <c r="F103" s="12">
        <v>0</v>
      </c>
      <c r="G103" s="81" t="e">
        <f t="shared" si="5"/>
        <v>#DIV/0!</v>
      </c>
      <c r="H103" s="54">
        <v>0</v>
      </c>
      <c r="I103" s="55" t="s">
        <v>879</v>
      </c>
    </row>
    <row r="104" spans="1:9" x14ac:dyDescent="0.25">
      <c r="A104" s="9" t="s">
        <v>781</v>
      </c>
      <c r="B104" s="9" t="s">
        <v>236</v>
      </c>
      <c r="C104" s="12">
        <v>26656.400000000001</v>
      </c>
      <c r="D104" s="12">
        <v>27000</v>
      </c>
      <c r="E104" s="12">
        <v>30458.75</v>
      </c>
      <c r="F104" s="12">
        <v>-3458.75</v>
      </c>
      <c r="G104" s="81">
        <f t="shared" si="5"/>
        <v>1.1281018518518517</v>
      </c>
      <c r="H104" s="54">
        <v>27000</v>
      </c>
      <c r="I104" s="55">
        <f t="shared" si="6"/>
        <v>0</v>
      </c>
    </row>
    <row r="105" spans="1:9" x14ac:dyDescent="0.25">
      <c r="A105" s="9" t="s">
        <v>782</v>
      </c>
      <c r="B105" s="9" t="s">
        <v>863</v>
      </c>
      <c r="C105" s="12">
        <v>3460</v>
      </c>
      <c r="D105" s="12">
        <v>7350</v>
      </c>
      <c r="E105" s="12">
        <v>0</v>
      </c>
      <c r="F105" s="12">
        <v>7350</v>
      </c>
      <c r="G105" s="81">
        <f t="shared" si="5"/>
        <v>0</v>
      </c>
      <c r="H105" s="54">
        <v>7350</v>
      </c>
      <c r="I105" s="55">
        <f t="shared" si="6"/>
        <v>0</v>
      </c>
    </row>
    <row r="106" spans="1:9" x14ac:dyDescent="0.25">
      <c r="A106" s="9" t="s">
        <v>783</v>
      </c>
      <c r="B106" s="9" t="s">
        <v>238</v>
      </c>
      <c r="C106" s="12">
        <v>1536.52</v>
      </c>
      <c r="D106" s="12">
        <v>6000</v>
      </c>
      <c r="E106" s="12">
        <v>3216.06</v>
      </c>
      <c r="F106" s="12">
        <v>2783.94</v>
      </c>
      <c r="G106" s="81">
        <f t="shared" si="5"/>
        <v>0.53600999999999999</v>
      </c>
      <c r="H106" s="54">
        <v>6000</v>
      </c>
      <c r="I106" s="55">
        <f t="shared" si="6"/>
        <v>0</v>
      </c>
    </row>
    <row r="107" spans="1:9" x14ac:dyDescent="0.25">
      <c r="A107" s="9" t="s">
        <v>784</v>
      </c>
      <c r="B107" s="9" t="s">
        <v>170</v>
      </c>
      <c r="C107" s="12">
        <v>4245.79</v>
      </c>
      <c r="D107" s="12">
        <v>5000</v>
      </c>
      <c r="E107" s="12">
        <v>4436.54</v>
      </c>
      <c r="F107" s="12">
        <v>563.46</v>
      </c>
      <c r="G107" s="81">
        <f t="shared" si="5"/>
        <v>0.88730799999999999</v>
      </c>
      <c r="H107" s="54">
        <v>5000</v>
      </c>
      <c r="I107" s="55">
        <f t="shared" si="6"/>
        <v>0</v>
      </c>
    </row>
    <row r="108" spans="1:9" x14ac:dyDescent="0.25">
      <c r="A108" s="9" t="s">
        <v>785</v>
      </c>
      <c r="B108" s="9" t="s">
        <v>240</v>
      </c>
      <c r="C108" s="12">
        <v>412.48</v>
      </c>
      <c r="D108" s="12">
        <v>500</v>
      </c>
      <c r="E108" s="12">
        <v>287.04000000000002</v>
      </c>
      <c r="F108" s="12">
        <v>212.96</v>
      </c>
      <c r="G108" s="81">
        <f t="shared" si="5"/>
        <v>0.57408000000000003</v>
      </c>
      <c r="H108" s="54">
        <v>500</v>
      </c>
      <c r="I108" s="55">
        <f t="shared" si="6"/>
        <v>0</v>
      </c>
    </row>
    <row r="109" spans="1:9" x14ac:dyDescent="0.25">
      <c r="A109" s="9" t="s">
        <v>786</v>
      </c>
      <c r="B109" s="9" t="s">
        <v>787</v>
      </c>
      <c r="C109" s="12">
        <v>11079.53</v>
      </c>
      <c r="D109" s="12">
        <v>28000</v>
      </c>
      <c r="E109" s="12">
        <v>11773.24</v>
      </c>
      <c r="F109" s="12">
        <v>16226.76</v>
      </c>
      <c r="G109" s="81">
        <f t="shared" si="5"/>
        <v>0.42047285714285715</v>
      </c>
      <c r="H109" s="54">
        <v>28000</v>
      </c>
      <c r="I109" s="55">
        <f t="shared" si="6"/>
        <v>0</v>
      </c>
    </row>
    <row r="110" spans="1:9" x14ac:dyDescent="0.25">
      <c r="A110" s="9" t="s">
        <v>788</v>
      </c>
      <c r="B110" s="9" t="s">
        <v>749</v>
      </c>
      <c r="C110" s="12">
        <v>11892.09</v>
      </c>
      <c r="D110" s="12">
        <v>12000</v>
      </c>
      <c r="E110" s="12">
        <v>8858.27</v>
      </c>
      <c r="F110" s="12">
        <v>3141.73</v>
      </c>
      <c r="G110" s="81">
        <f t="shared" si="5"/>
        <v>0.73818916666666667</v>
      </c>
      <c r="H110" s="54">
        <v>12000</v>
      </c>
      <c r="I110" s="55">
        <f t="shared" si="6"/>
        <v>0</v>
      </c>
    </row>
    <row r="111" spans="1:9" x14ac:dyDescent="0.25">
      <c r="A111" s="9" t="s">
        <v>789</v>
      </c>
      <c r="B111" s="9" t="s">
        <v>305</v>
      </c>
      <c r="C111" s="12">
        <v>2180.12</v>
      </c>
      <c r="D111" s="12">
        <v>2000</v>
      </c>
      <c r="E111" s="12">
        <v>1598.37</v>
      </c>
      <c r="F111" s="12">
        <v>401.63</v>
      </c>
      <c r="G111" s="81">
        <f t="shared" si="5"/>
        <v>0.79918499999999992</v>
      </c>
      <c r="H111" s="54">
        <v>2000</v>
      </c>
      <c r="I111" s="55">
        <f t="shared" si="6"/>
        <v>0</v>
      </c>
    </row>
    <row r="112" spans="1:9" x14ac:dyDescent="0.25">
      <c r="A112" s="9" t="s">
        <v>790</v>
      </c>
      <c r="B112" s="9" t="s">
        <v>752</v>
      </c>
      <c r="C112" s="12">
        <v>0</v>
      </c>
      <c r="D112" s="12">
        <v>750</v>
      </c>
      <c r="E112" s="12">
        <v>75</v>
      </c>
      <c r="F112" s="12">
        <v>675</v>
      </c>
      <c r="G112" s="81">
        <f t="shared" si="5"/>
        <v>0.1</v>
      </c>
      <c r="H112" s="54">
        <v>750</v>
      </c>
      <c r="I112" s="55">
        <f t="shared" si="6"/>
        <v>0</v>
      </c>
    </row>
    <row r="113" spans="1:9" x14ac:dyDescent="0.25">
      <c r="A113" s="9" t="s">
        <v>791</v>
      </c>
      <c r="B113" s="9" t="s">
        <v>349</v>
      </c>
      <c r="C113" s="12">
        <v>1115</v>
      </c>
      <c r="D113" s="12">
        <v>1500</v>
      </c>
      <c r="E113" s="12">
        <v>250</v>
      </c>
      <c r="F113" s="12">
        <v>1250</v>
      </c>
      <c r="G113" s="81">
        <f t="shared" si="5"/>
        <v>0.16666666666666666</v>
      </c>
      <c r="H113" s="54">
        <v>1500</v>
      </c>
      <c r="I113" s="55">
        <f t="shared" si="6"/>
        <v>0</v>
      </c>
    </row>
    <row r="114" spans="1:9" x14ac:dyDescent="0.25">
      <c r="A114" s="9" t="s">
        <v>792</v>
      </c>
      <c r="B114" s="9" t="s">
        <v>226</v>
      </c>
      <c r="C114" s="12">
        <v>418.8</v>
      </c>
      <c r="D114" s="12">
        <v>250</v>
      </c>
      <c r="E114" s="12">
        <v>0</v>
      </c>
      <c r="F114" s="12">
        <v>250</v>
      </c>
      <c r="G114" s="81">
        <f t="shared" si="5"/>
        <v>0</v>
      </c>
      <c r="H114" s="54">
        <v>250</v>
      </c>
      <c r="I114" s="55">
        <f t="shared" si="6"/>
        <v>0</v>
      </c>
    </row>
    <row r="115" spans="1:9" x14ac:dyDescent="0.25">
      <c r="A115" s="9" t="s">
        <v>793</v>
      </c>
      <c r="B115" s="9" t="s">
        <v>144</v>
      </c>
      <c r="C115" s="12">
        <v>1531.87</v>
      </c>
      <c r="D115" s="12">
        <v>1500</v>
      </c>
      <c r="E115" s="12">
        <v>144.80000000000001</v>
      </c>
      <c r="F115" s="12">
        <v>1355.2</v>
      </c>
      <c r="G115" s="81">
        <f t="shared" si="5"/>
        <v>9.6533333333333346E-2</v>
      </c>
      <c r="H115" s="54">
        <v>1500</v>
      </c>
      <c r="I115" s="55">
        <f t="shared" si="6"/>
        <v>0</v>
      </c>
    </row>
    <row r="116" spans="1:9" x14ac:dyDescent="0.25">
      <c r="A116" s="9" t="s">
        <v>794</v>
      </c>
      <c r="B116" s="9" t="s">
        <v>758</v>
      </c>
      <c r="C116" s="12">
        <v>5578</v>
      </c>
      <c r="D116" s="12">
        <v>5578</v>
      </c>
      <c r="E116" s="12">
        <v>5578</v>
      </c>
      <c r="F116" s="12">
        <v>0</v>
      </c>
      <c r="G116" s="81">
        <f t="shared" si="5"/>
        <v>1</v>
      </c>
      <c r="H116" s="54">
        <v>5578</v>
      </c>
      <c r="I116" s="55">
        <f t="shared" si="6"/>
        <v>0</v>
      </c>
    </row>
    <row r="117" spans="1:9" x14ac:dyDescent="0.25">
      <c r="A117" s="9" t="s">
        <v>795</v>
      </c>
      <c r="B117" s="9" t="s">
        <v>796</v>
      </c>
      <c r="C117" s="12">
        <v>473216.53</v>
      </c>
      <c r="D117" s="12">
        <v>0</v>
      </c>
      <c r="E117" s="12">
        <v>0</v>
      </c>
      <c r="F117" s="12">
        <v>0</v>
      </c>
      <c r="G117" s="81" t="e">
        <f t="shared" si="5"/>
        <v>#DIV/0!</v>
      </c>
      <c r="H117" s="54">
        <v>0</v>
      </c>
      <c r="I117" s="55" t="s">
        <v>879</v>
      </c>
    </row>
    <row r="118" spans="1:9" ht="15.75" thickBot="1" x14ac:dyDescent="0.3">
      <c r="A118" s="19" t="s">
        <v>797</v>
      </c>
      <c r="B118" s="19" t="s">
        <v>146</v>
      </c>
      <c r="C118" s="20">
        <v>500</v>
      </c>
      <c r="D118" s="20">
        <v>7000</v>
      </c>
      <c r="E118" s="20">
        <v>0</v>
      </c>
      <c r="F118" s="20">
        <v>7000</v>
      </c>
      <c r="G118" s="83">
        <f t="shared" si="5"/>
        <v>0</v>
      </c>
      <c r="H118" s="59">
        <v>7000</v>
      </c>
      <c r="I118" s="60">
        <f t="shared" si="6"/>
        <v>0</v>
      </c>
    </row>
    <row r="119" spans="1:9" ht="15.75" thickTop="1" x14ac:dyDescent="0.25">
      <c r="A119" s="21" t="s">
        <v>865</v>
      </c>
      <c r="B119" s="33"/>
      <c r="C119" s="34">
        <f>SUM(C84:C118)</f>
        <v>957527.3</v>
      </c>
      <c r="D119" s="34">
        <f t="shared" ref="D119:F119" si="7">SUM(D84:D118)</f>
        <v>703149</v>
      </c>
      <c r="E119" s="34">
        <f t="shared" si="7"/>
        <v>503148.22</v>
      </c>
      <c r="F119" s="34">
        <f t="shared" si="7"/>
        <v>200000.78000000003</v>
      </c>
      <c r="G119" s="82">
        <f t="shared" si="5"/>
        <v>0.71556415496573267</v>
      </c>
      <c r="H119" s="57">
        <f>SUM(H84:H118)</f>
        <v>719639</v>
      </c>
      <c r="I119" s="58">
        <f t="shared" si="6"/>
        <v>2.3451643961663882E-2</v>
      </c>
    </row>
    <row r="120" spans="1:9" ht="15.75" thickBot="1" x14ac:dyDescent="0.3">
      <c r="A120" s="95"/>
      <c r="B120" s="95"/>
      <c r="C120" s="24"/>
      <c r="D120" s="24"/>
      <c r="E120" s="24"/>
      <c r="F120" s="24"/>
      <c r="G120" s="32" t="s">
        <v>21</v>
      </c>
      <c r="H120" s="24"/>
      <c r="I120" s="29" t="s">
        <v>21</v>
      </c>
    </row>
    <row r="121" spans="1:9" ht="16.5" thickTop="1" thickBot="1" x14ac:dyDescent="0.3">
      <c r="A121" s="97" t="s">
        <v>460</v>
      </c>
      <c r="B121" s="98"/>
      <c r="C121" s="48">
        <f>+C119+C81+C37+C29</f>
        <v>1957706.05</v>
      </c>
      <c r="D121" s="48">
        <f>+D119+D81+D37+D29</f>
        <v>4409729</v>
      </c>
      <c r="E121" s="48">
        <f>+E119+E81+E37+E29</f>
        <v>2731073.1100000003</v>
      </c>
      <c r="F121" s="48">
        <f>+F119+F81+F37+F29</f>
        <v>1678655.8900000001</v>
      </c>
      <c r="G121" s="87">
        <f t="shared" si="5"/>
        <v>0.61932901318879241</v>
      </c>
      <c r="H121" s="62">
        <f>+H119+H81+H37+H29</f>
        <v>1982942.96</v>
      </c>
      <c r="I121" s="63">
        <f t="shared" si="6"/>
        <v>-0.55032543723208383</v>
      </c>
    </row>
    <row r="122" spans="1:9" ht="16.5" thickTop="1" thickBot="1" x14ac:dyDescent="0.3">
      <c r="A122" s="8"/>
      <c r="B122" s="8"/>
      <c r="C122" s="15"/>
      <c r="D122" s="15"/>
      <c r="E122" s="15"/>
      <c r="F122" s="15"/>
      <c r="G122" s="14" t="s">
        <v>21</v>
      </c>
      <c r="H122" s="15"/>
      <c r="I122" s="27" t="s">
        <v>21</v>
      </c>
    </row>
    <row r="123" spans="1:9" x14ac:dyDescent="0.25">
      <c r="A123" s="64" t="s">
        <v>798</v>
      </c>
      <c r="B123" s="65"/>
      <c r="C123" s="66"/>
      <c r="D123" s="66"/>
      <c r="E123" s="66"/>
      <c r="F123" s="66"/>
      <c r="G123" s="112" t="s">
        <v>21</v>
      </c>
      <c r="H123" s="113"/>
      <c r="I123" s="114" t="s">
        <v>21</v>
      </c>
    </row>
    <row r="124" spans="1:9" x14ac:dyDescent="0.25">
      <c r="A124" s="69" t="s">
        <v>106</v>
      </c>
      <c r="B124" s="51"/>
      <c r="C124" s="36">
        <f>+C21</f>
        <v>2530297.4</v>
      </c>
      <c r="D124" s="36">
        <v>2694329</v>
      </c>
      <c r="E124" s="36">
        <v>2259729.02</v>
      </c>
      <c r="F124" s="36">
        <v>434599.98</v>
      </c>
      <c r="G124" s="82">
        <f t="shared" si="5"/>
        <v>0.83869825103021944</v>
      </c>
      <c r="H124" s="61">
        <v>2694329</v>
      </c>
      <c r="I124" s="108">
        <f t="shared" si="6"/>
        <v>0</v>
      </c>
    </row>
    <row r="125" spans="1:9" ht="15.75" thickBot="1" x14ac:dyDescent="0.3">
      <c r="A125" s="70" t="s">
        <v>460</v>
      </c>
      <c r="B125" s="38"/>
      <c r="C125" s="39">
        <f>+C119+C81+C37+C29</f>
        <v>1957706.05</v>
      </c>
      <c r="D125" s="39">
        <f>+D119+D81+D37+D29</f>
        <v>4409729</v>
      </c>
      <c r="E125" s="39">
        <f>+E119+E81+E37+E29</f>
        <v>2731073.1100000003</v>
      </c>
      <c r="F125" s="39">
        <f>+F119+F81+F37+F29</f>
        <v>1678655.8900000001</v>
      </c>
      <c r="G125" s="92">
        <f t="shared" si="5"/>
        <v>0.61932901318879241</v>
      </c>
      <c r="H125" s="93">
        <f>+H119+H81+H37+H29</f>
        <v>1982942.96</v>
      </c>
      <c r="I125" s="109">
        <f t="shared" si="6"/>
        <v>-0.55032543723208383</v>
      </c>
    </row>
    <row r="126" spans="1:9" s="8" customFormat="1" ht="16.5" thickTop="1" thickBot="1" x14ac:dyDescent="0.3">
      <c r="A126" s="142" t="s">
        <v>873</v>
      </c>
      <c r="B126" s="143"/>
      <c r="C126" s="139">
        <f>+C119-C120</f>
        <v>957527.3</v>
      </c>
      <c r="D126" s="139">
        <f t="shared" ref="D126" si="8">+D119-D120</f>
        <v>703149</v>
      </c>
      <c r="E126" s="139">
        <f t="shared" ref="E126" si="9">+E119-E120</f>
        <v>503148.22</v>
      </c>
      <c r="F126" s="139">
        <f t="shared" ref="F126" si="10">+F119-F120</f>
        <v>200000.78000000003</v>
      </c>
      <c r="G126" s="140" t="s">
        <v>21</v>
      </c>
      <c r="H126" s="139">
        <f t="shared" ref="H126" si="11">+H119-H120</f>
        <v>719639</v>
      </c>
      <c r="I126" s="141" t="s">
        <v>21</v>
      </c>
    </row>
    <row r="127" spans="1:9" s="8" customFormat="1" x14ac:dyDescent="0.25">
      <c r="A127" s="144" t="s">
        <v>874</v>
      </c>
      <c r="B127" s="145"/>
      <c r="C127" s="46"/>
      <c r="D127" s="46"/>
      <c r="E127" s="46"/>
      <c r="F127" s="46"/>
      <c r="G127" s="146"/>
      <c r="H127" s="147">
        <v>-100000</v>
      </c>
      <c r="I127" s="148"/>
    </row>
    <row r="128" spans="1:9" s="8" customFormat="1" x14ac:dyDescent="0.25">
      <c r="A128" s="144" t="s">
        <v>875</v>
      </c>
      <c r="B128" s="145"/>
      <c r="C128" s="46"/>
      <c r="D128" s="46"/>
      <c r="E128" s="46"/>
      <c r="F128" s="46"/>
      <c r="G128" s="146"/>
      <c r="H128" s="147">
        <v>-100000</v>
      </c>
      <c r="I128" s="148"/>
    </row>
    <row r="129" spans="1:9" s="8" customFormat="1" x14ac:dyDescent="0.25">
      <c r="A129" s="69" t="s">
        <v>869</v>
      </c>
      <c r="B129" s="51"/>
      <c r="C129" s="36"/>
      <c r="D129" s="36"/>
      <c r="E129" s="36"/>
      <c r="F129" s="36"/>
      <c r="G129" s="82"/>
      <c r="H129" s="147">
        <v>-200000</v>
      </c>
      <c r="I129" s="148"/>
    </row>
    <row r="130" spans="1:9" s="8" customFormat="1" x14ac:dyDescent="0.25">
      <c r="A130" s="69" t="s">
        <v>870</v>
      </c>
      <c r="B130" s="51"/>
      <c r="C130" s="36"/>
      <c r="D130" s="36"/>
      <c r="E130" s="36"/>
      <c r="F130" s="36"/>
      <c r="G130" s="82"/>
      <c r="H130" s="147">
        <v>-100000</v>
      </c>
      <c r="I130" s="148"/>
    </row>
    <row r="131" spans="1:9" s="8" customFormat="1" x14ac:dyDescent="0.25">
      <c r="A131" s="69" t="s">
        <v>871</v>
      </c>
      <c r="B131" s="51"/>
      <c r="C131" s="36"/>
      <c r="D131" s="36"/>
      <c r="E131" s="36"/>
      <c r="F131" s="36"/>
      <c r="G131" s="82"/>
      <c r="H131" s="147">
        <v>-95000</v>
      </c>
      <c r="I131" s="148"/>
    </row>
    <row r="132" spans="1:9" s="8" customFormat="1" ht="15.75" thickBot="1" x14ac:dyDescent="0.3">
      <c r="A132" s="70" t="s">
        <v>872</v>
      </c>
      <c r="B132" s="38"/>
      <c r="C132" s="39"/>
      <c r="D132" s="39"/>
      <c r="E132" s="39"/>
      <c r="F132" s="39"/>
      <c r="G132" s="92"/>
      <c r="H132" s="149">
        <v>-44200.42</v>
      </c>
      <c r="I132" s="150"/>
    </row>
    <row r="133" spans="1:9" ht="16.5" thickTop="1" thickBot="1" x14ac:dyDescent="0.3">
      <c r="A133" s="74" t="s">
        <v>461</v>
      </c>
      <c r="B133" s="75"/>
      <c r="C133" s="76" t="s">
        <v>21</v>
      </c>
      <c r="D133" s="76" t="s">
        <v>21</v>
      </c>
      <c r="E133" s="76" t="s">
        <v>21</v>
      </c>
      <c r="F133" s="76" t="s">
        <v>21</v>
      </c>
      <c r="G133" s="110" t="s">
        <v>21</v>
      </c>
      <c r="H133" s="76">
        <f>+H126+H129+H130+H131+H132+H127+H128</f>
        <v>80438.580000000016</v>
      </c>
      <c r="I133" s="111" t="s">
        <v>21</v>
      </c>
    </row>
    <row r="134" spans="1:9" x14ac:dyDescent="0.25">
      <c r="A134" s="8"/>
      <c r="B134" s="8"/>
      <c r="C134" s="8"/>
      <c r="D134" s="8"/>
      <c r="E134" s="8"/>
      <c r="F134" s="8"/>
      <c r="G134" s="14" t="s">
        <v>21</v>
      </c>
      <c r="H134" s="16"/>
      <c r="I134" s="27" t="s">
        <v>21</v>
      </c>
    </row>
  </sheetData>
  <mergeCells count="3">
    <mergeCell ref="A1:I1"/>
    <mergeCell ref="A2:I2"/>
    <mergeCell ref="A3:I3"/>
  </mergeCells>
  <phoneticPr fontId="9" type="noConversion"/>
  <pageMargins left="0.25" right="0.25" top="0.75" bottom="0.75" header="0.3" footer="0.3"/>
  <pageSetup paperSize="5"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6A27-9F9E-44E3-9DC2-A0FCE2EDEB7A}">
  <sheetPr>
    <pageSetUpPr fitToPage="1"/>
  </sheetPr>
  <dimension ref="A1:I69"/>
  <sheetViews>
    <sheetView workbookViewId="0">
      <selection activeCell="A7" sqref="A7"/>
    </sheetView>
  </sheetViews>
  <sheetFormatPr defaultRowHeight="15" x14ac:dyDescent="0.25"/>
  <cols>
    <col min="1" max="1" width="19.7109375" customWidth="1"/>
    <col min="2" max="2" width="34.28515625" bestFit="1" customWidth="1"/>
    <col min="3" max="3" width="13" bestFit="1" customWidth="1"/>
    <col min="4" max="4" width="17.28515625" bestFit="1" customWidth="1"/>
    <col min="5" max="5" width="13.28515625" bestFit="1" customWidth="1"/>
    <col min="6" max="6" width="12.85546875" bestFit="1" customWidth="1"/>
    <col min="7" max="7" width="10" bestFit="1" customWidth="1"/>
    <col min="8" max="8" width="18" bestFit="1" customWidth="1"/>
    <col min="9" max="9" width="7.42578125" bestFit="1" customWidth="1"/>
  </cols>
  <sheetData>
    <row r="1" spans="1:9" ht="15.75" x14ac:dyDescent="0.25">
      <c r="A1" s="270" t="s">
        <v>834</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x14ac:dyDescent="0.25">
      <c r="A4" s="9" t="s">
        <v>3</v>
      </c>
      <c r="B4" s="9" t="s">
        <v>3</v>
      </c>
      <c r="C4" s="10" t="s">
        <v>3</v>
      </c>
      <c r="D4" s="10"/>
      <c r="E4" s="10" t="s">
        <v>3</v>
      </c>
      <c r="F4" s="10"/>
      <c r="G4" s="10"/>
      <c r="H4" s="10" t="s">
        <v>3</v>
      </c>
      <c r="I4" s="10" t="s">
        <v>3</v>
      </c>
    </row>
    <row r="5" spans="1:9" x14ac:dyDescent="0.25">
      <c r="A5" s="21" t="s">
        <v>3</v>
      </c>
      <c r="B5" s="21" t="s">
        <v>3</v>
      </c>
      <c r="C5" s="40" t="s">
        <v>4</v>
      </c>
      <c r="D5" s="40" t="s">
        <v>5</v>
      </c>
      <c r="E5" s="40" t="s">
        <v>6</v>
      </c>
      <c r="F5" s="40" t="s">
        <v>7</v>
      </c>
      <c r="G5" s="40" t="s">
        <v>857</v>
      </c>
      <c r="H5" s="52" t="s">
        <v>9</v>
      </c>
      <c r="I5" s="52" t="s">
        <v>10</v>
      </c>
    </row>
    <row r="6" spans="1:9" x14ac:dyDescent="0.25">
      <c r="A6" s="42" t="s">
        <v>11</v>
      </c>
      <c r="B6" s="42" t="s">
        <v>12</v>
      </c>
      <c r="C6" s="43" t="s">
        <v>13</v>
      </c>
      <c r="D6" s="43" t="s">
        <v>14</v>
      </c>
      <c r="E6" s="43" t="s">
        <v>15</v>
      </c>
      <c r="F6" s="43" t="s">
        <v>16</v>
      </c>
      <c r="G6" s="43" t="s">
        <v>17</v>
      </c>
      <c r="H6" s="53" t="s">
        <v>18</v>
      </c>
      <c r="I6" s="53" t="s">
        <v>19</v>
      </c>
    </row>
    <row r="7" spans="1:9" x14ac:dyDescent="0.25">
      <c r="A7" s="21" t="s">
        <v>20</v>
      </c>
      <c r="B7" s="11"/>
      <c r="C7" s="12"/>
      <c r="D7" s="12"/>
      <c r="E7" s="18"/>
      <c r="F7" s="18"/>
      <c r="G7" s="14" t="s">
        <v>21</v>
      </c>
      <c r="H7" s="56"/>
      <c r="I7" s="55" t="s">
        <v>21</v>
      </c>
    </row>
    <row r="8" spans="1:9" x14ac:dyDescent="0.25">
      <c r="A8" s="9" t="s">
        <v>799</v>
      </c>
      <c r="B8" s="9" t="s">
        <v>800</v>
      </c>
      <c r="C8" s="12">
        <v>-1028107.18</v>
      </c>
      <c r="D8" s="12">
        <v>0</v>
      </c>
      <c r="E8" s="12">
        <v>0</v>
      </c>
      <c r="F8" s="12">
        <v>0</v>
      </c>
      <c r="G8" s="81" t="e">
        <f t="shared" ref="G8:G16" si="0">+E8/D8</f>
        <v>#DIV/0!</v>
      </c>
      <c r="H8" s="54">
        <v>0</v>
      </c>
      <c r="I8" s="55" t="e">
        <f t="shared" ref="I8:I16" si="1">+H8/D8-1</f>
        <v>#DIV/0!</v>
      </c>
    </row>
    <row r="9" spans="1:9" x14ac:dyDescent="0.25">
      <c r="A9" s="9" t="s">
        <v>801</v>
      </c>
      <c r="B9" s="9" t="s">
        <v>802</v>
      </c>
      <c r="C9" s="12">
        <v>-204021.07</v>
      </c>
      <c r="D9" s="12">
        <v>0</v>
      </c>
      <c r="E9" s="12">
        <v>0</v>
      </c>
      <c r="F9" s="12">
        <v>0</v>
      </c>
      <c r="G9" s="81" t="e">
        <f t="shared" si="0"/>
        <v>#DIV/0!</v>
      </c>
      <c r="H9" s="54">
        <v>0</v>
      </c>
      <c r="I9" s="55" t="e">
        <f t="shared" si="1"/>
        <v>#DIV/0!</v>
      </c>
    </row>
    <row r="10" spans="1:9" x14ac:dyDescent="0.25">
      <c r="A10" s="9" t="s">
        <v>803</v>
      </c>
      <c r="B10" s="9" t="s">
        <v>804</v>
      </c>
      <c r="C10" s="12">
        <v>-42518.84</v>
      </c>
      <c r="D10" s="12">
        <v>0</v>
      </c>
      <c r="E10" s="12">
        <v>0</v>
      </c>
      <c r="F10" s="12">
        <v>0</v>
      </c>
      <c r="G10" s="81" t="e">
        <f t="shared" si="0"/>
        <v>#DIV/0!</v>
      </c>
      <c r="H10" s="54">
        <v>0</v>
      </c>
      <c r="I10" s="55" t="e">
        <f t="shared" si="1"/>
        <v>#DIV/0!</v>
      </c>
    </row>
    <row r="11" spans="1:9" x14ac:dyDescent="0.25">
      <c r="A11" s="9" t="s">
        <v>805</v>
      </c>
      <c r="B11" s="9" t="s">
        <v>806</v>
      </c>
      <c r="C11" s="12">
        <v>-102395.96</v>
      </c>
      <c r="D11" s="12">
        <v>0</v>
      </c>
      <c r="E11" s="12">
        <v>0</v>
      </c>
      <c r="F11" s="12">
        <v>0</v>
      </c>
      <c r="G11" s="81" t="e">
        <f t="shared" si="0"/>
        <v>#DIV/0!</v>
      </c>
      <c r="H11" s="54">
        <v>0</v>
      </c>
      <c r="I11" s="55" t="e">
        <f t="shared" si="1"/>
        <v>#DIV/0!</v>
      </c>
    </row>
    <row r="12" spans="1:9" x14ac:dyDescent="0.25">
      <c r="A12" s="9" t="s">
        <v>807</v>
      </c>
      <c r="B12" s="9" t="s">
        <v>808</v>
      </c>
      <c r="C12" s="12">
        <v>-195033.15</v>
      </c>
      <c r="D12" s="12">
        <v>0</v>
      </c>
      <c r="E12" s="12">
        <v>0</v>
      </c>
      <c r="F12" s="12">
        <v>0</v>
      </c>
      <c r="G12" s="81" t="e">
        <f t="shared" si="0"/>
        <v>#DIV/0!</v>
      </c>
      <c r="H12" s="54">
        <v>0</v>
      </c>
      <c r="I12" s="55" t="e">
        <f t="shared" si="1"/>
        <v>#DIV/0!</v>
      </c>
    </row>
    <row r="13" spans="1:9" x14ac:dyDescent="0.25">
      <c r="A13" s="9" t="s">
        <v>809</v>
      </c>
      <c r="B13" s="9" t="s">
        <v>810</v>
      </c>
      <c r="C13" s="12">
        <v>-1010096.69</v>
      </c>
      <c r="D13" s="12">
        <v>0</v>
      </c>
      <c r="E13" s="12">
        <v>0</v>
      </c>
      <c r="F13" s="12">
        <v>0</v>
      </c>
      <c r="G13" s="81" t="e">
        <f t="shared" si="0"/>
        <v>#DIV/0!</v>
      </c>
      <c r="H13" s="54">
        <v>0</v>
      </c>
      <c r="I13" s="55" t="e">
        <f t="shared" si="1"/>
        <v>#DIV/0!</v>
      </c>
    </row>
    <row r="14" spans="1:9" x14ac:dyDescent="0.25">
      <c r="A14" s="9" t="s">
        <v>811</v>
      </c>
      <c r="B14" s="9" t="s">
        <v>812</v>
      </c>
      <c r="C14" s="12">
        <v>245622.14</v>
      </c>
      <c r="D14" s="12">
        <v>0</v>
      </c>
      <c r="E14" s="12">
        <v>260802.56</v>
      </c>
      <c r="F14" s="12">
        <v>-260802.56</v>
      </c>
      <c r="G14" s="81" t="e">
        <f t="shared" si="0"/>
        <v>#DIV/0!</v>
      </c>
      <c r="H14" s="54">
        <v>0</v>
      </c>
      <c r="I14" s="55" t="e">
        <f t="shared" si="1"/>
        <v>#DIV/0!</v>
      </c>
    </row>
    <row r="15" spans="1:9" ht="15.75" thickBot="1" x14ac:dyDescent="0.3">
      <c r="A15" s="19" t="s">
        <v>813</v>
      </c>
      <c r="B15" s="19" t="s">
        <v>814</v>
      </c>
      <c r="C15" s="20">
        <v>3997256.1</v>
      </c>
      <c r="D15" s="20">
        <v>0</v>
      </c>
      <c r="E15" s="20">
        <v>4173150.59</v>
      </c>
      <c r="F15" s="20">
        <v>-4173150.59</v>
      </c>
      <c r="G15" s="83" t="e">
        <f t="shared" si="0"/>
        <v>#DIV/0!</v>
      </c>
      <c r="H15" s="59">
        <v>0</v>
      </c>
      <c r="I15" s="60" t="e">
        <f t="shared" si="1"/>
        <v>#DIV/0!</v>
      </c>
    </row>
    <row r="16" spans="1:9" ht="15.75" thickTop="1" x14ac:dyDescent="0.25">
      <c r="A16" s="21" t="s">
        <v>106</v>
      </c>
      <c r="B16" s="33"/>
      <c r="C16" s="34">
        <f>SUM(C8:C15)</f>
        <v>1660705.3500000006</v>
      </c>
      <c r="D16" s="34">
        <f t="shared" ref="D16:H16" si="2">SUM(D8:D15)</f>
        <v>0</v>
      </c>
      <c r="E16" s="34">
        <f t="shared" si="2"/>
        <v>4433953.1499999994</v>
      </c>
      <c r="F16" s="34">
        <f t="shared" si="2"/>
        <v>-4433953.1499999994</v>
      </c>
      <c r="G16" s="82" t="e">
        <f t="shared" si="0"/>
        <v>#DIV/0!</v>
      </c>
      <c r="H16" s="57">
        <f t="shared" si="2"/>
        <v>0</v>
      </c>
      <c r="I16" s="58" t="e">
        <f t="shared" si="1"/>
        <v>#DIV/0!</v>
      </c>
    </row>
    <row r="17" spans="1:9" x14ac:dyDescent="0.25">
      <c r="A17" s="8"/>
      <c r="B17" s="8"/>
      <c r="C17" s="15"/>
      <c r="D17" s="15"/>
      <c r="E17" s="15"/>
      <c r="F17" s="15"/>
      <c r="G17" s="14" t="s">
        <v>21</v>
      </c>
      <c r="H17" s="15"/>
      <c r="I17" s="27" t="s">
        <v>21</v>
      </c>
    </row>
    <row r="18" spans="1:9" x14ac:dyDescent="0.25">
      <c r="A18" s="8"/>
      <c r="B18" s="8"/>
      <c r="C18" s="16"/>
      <c r="D18" s="16"/>
      <c r="E18" s="16"/>
      <c r="F18" s="16"/>
      <c r="G18" s="14" t="s">
        <v>21</v>
      </c>
      <c r="H18" s="16"/>
      <c r="I18" s="27" t="s">
        <v>21</v>
      </c>
    </row>
    <row r="19" spans="1:9" x14ac:dyDescent="0.25">
      <c r="A19" s="21" t="s">
        <v>107</v>
      </c>
      <c r="B19" s="11"/>
      <c r="C19" s="12"/>
      <c r="D19" s="12"/>
      <c r="E19" s="12"/>
      <c r="F19" s="18"/>
      <c r="G19" s="14" t="s">
        <v>21</v>
      </c>
      <c r="H19" s="18"/>
      <c r="I19" s="27" t="s">
        <v>21</v>
      </c>
    </row>
    <row r="20" spans="1:9" x14ac:dyDescent="0.25">
      <c r="A20" s="9" t="s">
        <v>815</v>
      </c>
      <c r="B20" s="9" t="s">
        <v>816</v>
      </c>
      <c r="C20" s="12">
        <v>170921.47</v>
      </c>
      <c r="D20" s="12">
        <v>0</v>
      </c>
      <c r="E20" s="12">
        <v>219803.39</v>
      </c>
      <c r="F20" s="12">
        <v>-219803.39</v>
      </c>
      <c r="G20" s="81" t="e">
        <f t="shared" ref="G20:G28" si="3">+E20/D20</f>
        <v>#DIV/0!</v>
      </c>
      <c r="H20" s="54">
        <v>0</v>
      </c>
      <c r="I20" s="55" t="e">
        <f t="shared" ref="I20:I28" si="4">+H20/D20-1</f>
        <v>#DIV/0!</v>
      </c>
    </row>
    <row r="21" spans="1:9" x14ac:dyDescent="0.25">
      <c r="A21" s="9" t="s">
        <v>817</v>
      </c>
      <c r="B21" s="9" t="s">
        <v>818</v>
      </c>
      <c r="C21" s="12">
        <v>4071957.29</v>
      </c>
      <c r="D21" s="12">
        <v>0</v>
      </c>
      <c r="E21" s="12">
        <v>4218747.1100000003</v>
      </c>
      <c r="F21" s="12">
        <v>-4218747.1100000003</v>
      </c>
      <c r="G21" s="81" t="e">
        <f t="shared" si="3"/>
        <v>#DIV/0!</v>
      </c>
      <c r="H21" s="54">
        <v>0</v>
      </c>
      <c r="I21" s="55" t="e">
        <f t="shared" si="4"/>
        <v>#DIV/0!</v>
      </c>
    </row>
    <row r="22" spans="1:9" ht="15.75" thickBot="1" x14ac:dyDescent="0.3">
      <c r="A22" s="19" t="s">
        <v>819</v>
      </c>
      <c r="B22" s="19" t="s">
        <v>820</v>
      </c>
      <c r="C22" s="20">
        <v>-2582172.89</v>
      </c>
      <c r="D22" s="20">
        <v>0</v>
      </c>
      <c r="E22" s="20">
        <v>0</v>
      </c>
      <c r="F22" s="20">
        <v>0</v>
      </c>
      <c r="G22" s="83" t="e">
        <f t="shared" si="3"/>
        <v>#DIV/0!</v>
      </c>
      <c r="H22" s="59">
        <v>0</v>
      </c>
      <c r="I22" s="60" t="e">
        <f t="shared" si="4"/>
        <v>#DIV/0!</v>
      </c>
    </row>
    <row r="23" spans="1:9" ht="15.75" thickTop="1" x14ac:dyDescent="0.25">
      <c r="A23" s="21" t="s">
        <v>460</v>
      </c>
      <c r="B23" s="33"/>
      <c r="C23" s="34">
        <f>SUM(C20:C22)</f>
        <v>1660705.8699999996</v>
      </c>
      <c r="D23" s="34">
        <f t="shared" ref="D23:F23" si="5">SUM(D20:D22)</f>
        <v>0</v>
      </c>
      <c r="E23" s="34">
        <f t="shared" si="5"/>
        <v>4438550.5</v>
      </c>
      <c r="F23" s="34">
        <f t="shared" si="5"/>
        <v>-4438550.5</v>
      </c>
      <c r="G23" s="82" t="e">
        <f t="shared" si="3"/>
        <v>#DIV/0!</v>
      </c>
      <c r="H23" s="57">
        <f t="shared" ref="H23" si="6">SUM(H20:H22)</f>
        <v>0</v>
      </c>
      <c r="I23" s="58" t="e">
        <f t="shared" si="4"/>
        <v>#DIV/0!</v>
      </c>
    </row>
    <row r="24" spans="1:9" ht="15.75" thickBot="1" x14ac:dyDescent="0.3">
      <c r="A24" s="8"/>
      <c r="B24" s="8"/>
      <c r="C24" s="15"/>
      <c r="D24" s="15"/>
      <c r="E24" s="15"/>
      <c r="F24" s="15"/>
      <c r="G24" s="14" t="s">
        <v>21</v>
      </c>
      <c r="H24" s="15"/>
      <c r="I24" s="27" t="s">
        <v>21</v>
      </c>
    </row>
    <row r="25" spans="1:9" x14ac:dyDescent="0.25">
      <c r="A25" s="64" t="s">
        <v>821</v>
      </c>
      <c r="B25" s="65"/>
      <c r="C25" s="66"/>
      <c r="D25" s="66"/>
      <c r="E25" s="66"/>
      <c r="F25" s="66"/>
      <c r="G25" s="67" t="s">
        <v>21</v>
      </c>
      <c r="H25" s="66"/>
      <c r="I25" s="68" t="s">
        <v>21</v>
      </c>
    </row>
    <row r="26" spans="1:9" x14ac:dyDescent="0.25">
      <c r="A26" s="69" t="s">
        <v>106</v>
      </c>
      <c r="B26" s="51"/>
      <c r="C26" s="36">
        <f>+C16</f>
        <v>1660705.3500000006</v>
      </c>
      <c r="D26" s="36">
        <v>0</v>
      </c>
      <c r="E26" s="36">
        <v>4433953.1500000004</v>
      </c>
      <c r="F26" s="36">
        <v>-4433953.1500000004</v>
      </c>
      <c r="G26" s="82" t="e">
        <f t="shared" si="3"/>
        <v>#DIV/0!</v>
      </c>
      <c r="H26" s="61">
        <v>0</v>
      </c>
      <c r="I26" s="108" t="e">
        <f t="shared" si="4"/>
        <v>#DIV/0!</v>
      </c>
    </row>
    <row r="27" spans="1:9" ht="15.75" thickBot="1" x14ac:dyDescent="0.3">
      <c r="A27" s="70" t="s">
        <v>460</v>
      </c>
      <c r="B27" s="38"/>
      <c r="C27" s="39">
        <f>+C23</f>
        <v>1660705.8699999996</v>
      </c>
      <c r="D27" s="39">
        <v>0</v>
      </c>
      <c r="E27" s="39">
        <v>4438550.5</v>
      </c>
      <c r="F27" s="39">
        <v>-4438550.5</v>
      </c>
      <c r="G27" s="92" t="e">
        <f t="shared" si="3"/>
        <v>#DIV/0!</v>
      </c>
      <c r="H27" s="93">
        <v>0</v>
      </c>
      <c r="I27" s="109" t="e">
        <f t="shared" si="4"/>
        <v>#DIV/0!</v>
      </c>
    </row>
    <row r="28" spans="1:9" ht="16.5" thickTop="1" thickBot="1" x14ac:dyDescent="0.3">
      <c r="A28" s="74" t="s">
        <v>461</v>
      </c>
      <c r="B28" s="75"/>
      <c r="C28" s="76">
        <f>+C26-C27</f>
        <v>-0.51999999908730388</v>
      </c>
      <c r="D28" s="76">
        <f t="shared" ref="D28:H28" si="7">+D26-D27</f>
        <v>0</v>
      </c>
      <c r="E28" s="76">
        <f t="shared" si="7"/>
        <v>-4597.3499999996275</v>
      </c>
      <c r="F28" s="76">
        <f t="shared" si="7"/>
        <v>4597.3499999996275</v>
      </c>
      <c r="G28" s="110" t="e">
        <f t="shared" si="3"/>
        <v>#DIV/0!</v>
      </c>
      <c r="H28" s="76">
        <f t="shared" si="7"/>
        <v>0</v>
      </c>
      <c r="I28" s="111" t="e">
        <f t="shared" si="4"/>
        <v>#DIV/0!</v>
      </c>
    </row>
    <row r="29" spans="1:9" x14ac:dyDescent="0.25">
      <c r="A29" s="8"/>
      <c r="B29" s="8"/>
      <c r="C29" s="8"/>
      <c r="D29" s="8"/>
      <c r="E29" s="8"/>
      <c r="F29" s="16"/>
      <c r="G29" s="14" t="s">
        <v>21</v>
      </c>
      <c r="H29" s="16"/>
      <c r="I29" s="27" t="s">
        <v>21</v>
      </c>
    </row>
    <row r="30" spans="1:9" x14ac:dyDescent="0.25">
      <c r="A30" s="8"/>
      <c r="B30" s="8"/>
      <c r="C30" s="8"/>
      <c r="D30" s="8"/>
      <c r="E30" s="8"/>
      <c r="F30" s="16"/>
      <c r="G30" s="14" t="s">
        <v>21</v>
      </c>
      <c r="H30" s="16"/>
      <c r="I30" s="27" t="s">
        <v>21</v>
      </c>
    </row>
    <row r="31" spans="1:9" x14ac:dyDescent="0.25">
      <c r="A31" s="8"/>
      <c r="B31" s="8"/>
      <c r="C31" s="8"/>
      <c r="D31" s="8"/>
      <c r="E31" s="8"/>
      <c r="F31" s="8"/>
      <c r="G31" s="8"/>
      <c r="H31" s="8"/>
      <c r="I31" s="8"/>
    </row>
    <row r="32" spans="1:9"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row r="42" spans="1:9" x14ac:dyDescent="0.25">
      <c r="A42" s="8"/>
      <c r="B42" s="8"/>
      <c r="C42" s="8"/>
      <c r="D42" s="8"/>
      <c r="E42" s="8"/>
      <c r="F42" s="8"/>
      <c r="G42" s="8"/>
      <c r="H42" s="8"/>
      <c r="I42" s="8"/>
    </row>
    <row r="43" spans="1:9" x14ac:dyDescent="0.25">
      <c r="A43" s="8"/>
      <c r="B43" s="8"/>
      <c r="C43" s="8"/>
      <c r="D43" s="8"/>
      <c r="E43" s="8"/>
      <c r="F43" s="8"/>
      <c r="G43" s="8"/>
      <c r="H43" s="8"/>
      <c r="I43" s="8"/>
    </row>
    <row r="44" spans="1:9" x14ac:dyDescent="0.25">
      <c r="A44" s="8"/>
      <c r="B44" s="8"/>
      <c r="C44" s="8"/>
      <c r="D44" s="8"/>
      <c r="E44" s="8"/>
      <c r="F44" s="8"/>
      <c r="G44" s="8"/>
      <c r="H44" s="8"/>
      <c r="I44" s="8"/>
    </row>
    <row r="45" spans="1:9" x14ac:dyDescent="0.25">
      <c r="A45" s="8"/>
      <c r="B45" s="8"/>
      <c r="C45" s="8"/>
      <c r="D45" s="8"/>
      <c r="E45" s="8"/>
      <c r="F45" s="8"/>
      <c r="G45" s="8"/>
      <c r="H45" s="8"/>
      <c r="I45" s="8"/>
    </row>
    <row r="46" spans="1:9" x14ac:dyDescent="0.25">
      <c r="A46" s="8"/>
      <c r="B46" s="8"/>
      <c r="C46" s="8"/>
      <c r="D46" s="8"/>
      <c r="E46" s="8"/>
      <c r="F46" s="8"/>
      <c r="G46" s="8"/>
      <c r="H46" s="8"/>
      <c r="I46" s="8"/>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row r="67" spans="1:9" x14ac:dyDescent="0.25">
      <c r="A67" s="8"/>
      <c r="B67" s="8"/>
      <c r="C67" s="8"/>
      <c r="D67" s="8"/>
      <c r="E67" s="8"/>
      <c r="F67" s="8"/>
      <c r="G67" s="8"/>
      <c r="H67" s="8"/>
      <c r="I67" s="8"/>
    </row>
    <row r="68" spans="1:9" x14ac:dyDescent="0.25">
      <c r="A68" s="8"/>
      <c r="B68" s="8"/>
      <c r="C68" s="8"/>
      <c r="D68" s="8"/>
      <c r="E68" s="8"/>
      <c r="F68" s="8"/>
      <c r="G68" s="8"/>
      <c r="H68" s="8"/>
      <c r="I68" s="8"/>
    </row>
    <row r="69" spans="1:9" x14ac:dyDescent="0.25">
      <c r="A69" s="8"/>
      <c r="B69" s="8"/>
      <c r="C69" s="8"/>
      <c r="D69" s="8"/>
      <c r="E69" s="8"/>
      <c r="F69" s="8"/>
      <c r="G69" s="8"/>
      <c r="H69" s="8"/>
      <c r="I69" s="8"/>
    </row>
  </sheetData>
  <mergeCells count="3">
    <mergeCell ref="A1:I1"/>
    <mergeCell ref="A2:I2"/>
    <mergeCell ref="A3:I3"/>
  </mergeCells>
  <pageMargins left="0" right="0" top="0.25" bottom="0.25" header="0.3" footer="0.3"/>
  <pageSetup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285F-3875-4742-9E64-EEE67EE8B419}">
  <sheetPr>
    <pageSetUpPr fitToPage="1"/>
  </sheetPr>
  <dimension ref="A1:I20"/>
  <sheetViews>
    <sheetView workbookViewId="0">
      <selection activeCell="A4" sqref="A4"/>
    </sheetView>
  </sheetViews>
  <sheetFormatPr defaultRowHeight="15" x14ac:dyDescent="0.25"/>
  <cols>
    <col min="1" max="1" width="24.7109375" customWidth="1"/>
    <col min="2" max="2" width="30.5703125" bestFit="1" customWidth="1"/>
    <col min="3" max="3" width="13" bestFit="1" customWidth="1"/>
    <col min="4" max="4" width="17.28515625" bestFit="1" customWidth="1"/>
    <col min="5" max="5" width="12.7109375" bestFit="1" customWidth="1"/>
    <col min="6" max="6" width="10.28515625" bestFit="1" customWidth="1"/>
    <col min="8" max="8" width="18" bestFit="1" customWidth="1"/>
  </cols>
  <sheetData>
    <row r="1" spans="1:9" ht="15.75" x14ac:dyDescent="0.25">
      <c r="A1" s="270" t="s">
        <v>835</v>
      </c>
      <c r="B1" s="270"/>
      <c r="C1" s="270"/>
      <c r="D1" s="270"/>
      <c r="E1" s="270"/>
      <c r="F1" s="270"/>
      <c r="G1" s="270"/>
      <c r="H1" s="270"/>
      <c r="I1" s="270"/>
    </row>
    <row r="2" spans="1:9" ht="15.75" x14ac:dyDescent="0.25">
      <c r="A2" s="270" t="s">
        <v>1</v>
      </c>
      <c r="B2" s="270"/>
      <c r="C2" s="270"/>
      <c r="D2" s="270"/>
      <c r="E2" s="270"/>
      <c r="F2" s="270"/>
      <c r="G2" s="270"/>
      <c r="H2" s="270"/>
      <c r="I2" s="270"/>
    </row>
    <row r="3" spans="1:9" ht="15.75" x14ac:dyDescent="0.25">
      <c r="A3" s="271" t="s">
        <v>2</v>
      </c>
      <c r="B3" s="271"/>
      <c r="C3" s="271"/>
      <c r="D3" s="271"/>
      <c r="E3" s="271"/>
      <c r="F3" s="271"/>
      <c r="G3" s="271"/>
      <c r="H3" s="271"/>
      <c r="I3" s="271"/>
    </row>
    <row r="4" spans="1:9" s="8" customFormat="1" ht="15.75" x14ac:dyDescent="0.25">
      <c r="A4" s="49"/>
      <c r="B4" s="49"/>
      <c r="C4" s="49"/>
      <c r="D4" s="49"/>
      <c r="E4" s="49"/>
      <c r="F4" s="49"/>
      <c r="G4" s="49"/>
      <c r="H4" s="49"/>
      <c r="I4" s="49"/>
    </row>
    <row r="5" spans="1:9" x14ac:dyDescent="0.25">
      <c r="A5" s="9" t="s">
        <v>3</v>
      </c>
      <c r="B5" s="9" t="s">
        <v>3</v>
      </c>
      <c r="C5" s="10" t="s">
        <v>3</v>
      </c>
      <c r="D5" s="10"/>
      <c r="E5" s="10" t="s">
        <v>3</v>
      </c>
      <c r="F5" s="10"/>
      <c r="G5" s="10"/>
      <c r="H5" s="10" t="s">
        <v>3</v>
      </c>
      <c r="I5" s="10" t="s">
        <v>3</v>
      </c>
    </row>
    <row r="6" spans="1:9" x14ac:dyDescent="0.25">
      <c r="A6" s="21" t="s">
        <v>3</v>
      </c>
      <c r="B6" s="21" t="s">
        <v>3</v>
      </c>
      <c r="C6" s="40" t="s">
        <v>4</v>
      </c>
      <c r="D6" s="40" t="s">
        <v>5</v>
      </c>
      <c r="E6" s="40" t="s">
        <v>6</v>
      </c>
      <c r="F6" s="40" t="s">
        <v>7</v>
      </c>
      <c r="G6" s="40" t="s">
        <v>8</v>
      </c>
      <c r="H6" s="52" t="s">
        <v>9</v>
      </c>
      <c r="I6" s="52" t="s">
        <v>10</v>
      </c>
    </row>
    <row r="7" spans="1:9" x14ac:dyDescent="0.25">
      <c r="A7" s="42" t="s">
        <v>11</v>
      </c>
      <c r="B7" s="42" t="s">
        <v>12</v>
      </c>
      <c r="C7" s="43" t="s">
        <v>13</v>
      </c>
      <c r="D7" s="43" t="s">
        <v>14</v>
      </c>
      <c r="E7" s="43" t="s">
        <v>15</v>
      </c>
      <c r="F7" s="43" t="s">
        <v>16</v>
      </c>
      <c r="G7" s="43" t="s">
        <v>17</v>
      </c>
      <c r="H7" s="53" t="s">
        <v>18</v>
      </c>
      <c r="I7" s="53" t="s">
        <v>19</v>
      </c>
    </row>
    <row r="8" spans="1:9" x14ac:dyDescent="0.25">
      <c r="A8" s="21" t="s">
        <v>20</v>
      </c>
      <c r="B8" s="11"/>
      <c r="C8" s="12"/>
      <c r="D8" s="12"/>
      <c r="E8" s="12"/>
      <c r="F8" s="18"/>
      <c r="G8" s="14" t="s">
        <v>21</v>
      </c>
      <c r="H8" s="56"/>
      <c r="I8" s="55" t="s">
        <v>21</v>
      </c>
    </row>
    <row r="9" spans="1:9" x14ac:dyDescent="0.25">
      <c r="A9" s="9" t="s">
        <v>462</v>
      </c>
      <c r="B9" s="11"/>
      <c r="C9" s="12"/>
      <c r="D9" s="12"/>
      <c r="E9" s="12"/>
      <c r="F9" s="18"/>
      <c r="G9" s="14" t="s">
        <v>21</v>
      </c>
      <c r="H9" s="56"/>
      <c r="I9" s="55" t="s">
        <v>21</v>
      </c>
    </row>
    <row r="10" spans="1:9" x14ac:dyDescent="0.25">
      <c r="A10" s="9" t="s">
        <v>822</v>
      </c>
      <c r="B10" s="9" t="s">
        <v>823</v>
      </c>
      <c r="C10" s="12">
        <v>6211.4</v>
      </c>
      <c r="D10" s="12">
        <v>3362</v>
      </c>
      <c r="E10" s="12">
        <v>4531.25</v>
      </c>
      <c r="F10" s="12">
        <v>-1169.25</v>
      </c>
      <c r="G10" s="81">
        <f t="shared" ref="G10:G20" si="0">+E10/D10</f>
        <v>1.3477840571088637</v>
      </c>
      <c r="H10" s="54">
        <v>3362</v>
      </c>
      <c r="I10" s="55">
        <f t="shared" ref="I10:I20" si="1">+H10/D10-1</f>
        <v>0</v>
      </c>
    </row>
    <row r="11" spans="1:9" ht="15.75" thickBot="1" x14ac:dyDescent="0.3">
      <c r="A11" s="19" t="s">
        <v>824</v>
      </c>
      <c r="B11" s="19" t="s">
        <v>89</v>
      </c>
      <c r="C11" s="20">
        <v>3510.13</v>
      </c>
      <c r="D11" s="20">
        <v>7260</v>
      </c>
      <c r="E11" s="20">
        <v>3288.17</v>
      </c>
      <c r="F11" s="20">
        <v>3971.83</v>
      </c>
      <c r="G11" s="83">
        <f t="shared" si="0"/>
        <v>0.45291597796143251</v>
      </c>
      <c r="H11" s="59">
        <v>7260</v>
      </c>
      <c r="I11" s="60">
        <f t="shared" si="1"/>
        <v>0</v>
      </c>
    </row>
    <row r="12" spans="1:9" ht="15.75" thickTop="1" x14ac:dyDescent="0.25">
      <c r="A12" s="21" t="s">
        <v>106</v>
      </c>
      <c r="B12" s="33"/>
      <c r="C12" s="34">
        <f>SUM(C10:C11)</f>
        <v>9721.5299999999988</v>
      </c>
      <c r="D12" s="34">
        <f t="shared" ref="D12:H12" si="2">SUM(D10:D11)</f>
        <v>10622</v>
      </c>
      <c r="E12" s="34">
        <f t="shared" si="2"/>
        <v>7819.42</v>
      </c>
      <c r="F12" s="34">
        <f t="shared" si="2"/>
        <v>2802.58</v>
      </c>
      <c r="G12" s="82">
        <f t="shared" si="0"/>
        <v>0.73615326680474491</v>
      </c>
      <c r="H12" s="57">
        <f t="shared" si="2"/>
        <v>10622</v>
      </c>
      <c r="I12" s="58">
        <f t="shared" si="1"/>
        <v>0</v>
      </c>
    </row>
    <row r="13" spans="1:9" s="8" customFormat="1" x14ac:dyDescent="0.25">
      <c r="A13" s="9"/>
      <c r="B13" s="11"/>
      <c r="C13" s="12"/>
      <c r="D13" s="12"/>
      <c r="E13" s="12"/>
      <c r="F13" s="12"/>
      <c r="G13" s="14"/>
      <c r="H13" s="12"/>
      <c r="I13" s="27"/>
    </row>
    <row r="14" spans="1:9" s="8" customFormat="1" ht="15.75" thickBot="1" x14ac:dyDescent="0.3">
      <c r="A14" s="19" t="s">
        <v>107</v>
      </c>
      <c r="B14" s="22"/>
      <c r="C14" s="20">
        <v>0</v>
      </c>
      <c r="D14" s="20">
        <v>0</v>
      </c>
      <c r="E14" s="20">
        <v>0</v>
      </c>
      <c r="F14" s="20">
        <v>0</v>
      </c>
      <c r="G14" s="83" t="e">
        <f t="shared" ref="G14:G15" si="3">+E14/D14</f>
        <v>#DIV/0!</v>
      </c>
      <c r="H14" s="59">
        <v>0</v>
      </c>
      <c r="I14" s="60" t="e">
        <f t="shared" ref="I14" si="4">+H14/D14-1</f>
        <v>#DIV/0!</v>
      </c>
    </row>
    <row r="15" spans="1:9" s="8" customFormat="1" ht="15.75" thickTop="1" x14ac:dyDescent="0.25">
      <c r="A15" s="96" t="s">
        <v>460</v>
      </c>
      <c r="B15" s="96"/>
      <c r="C15" s="36">
        <f>+C14</f>
        <v>0</v>
      </c>
      <c r="D15" s="36">
        <f t="shared" ref="D15:F15" si="5">+D14</f>
        <v>0</v>
      </c>
      <c r="E15" s="36">
        <f t="shared" si="5"/>
        <v>0</v>
      </c>
      <c r="F15" s="36">
        <f t="shared" si="5"/>
        <v>0</v>
      </c>
      <c r="G15" s="82" t="e">
        <f t="shared" si="3"/>
        <v>#DIV/0!</v>
      </c>
      <c r="H15" s="61">
        <f>+H14</f>
        <v>0</v>
      </c>
      <c r="I15" s="58">
        <f>+I11</f>
        <v>0</v>
      </c>
    </row>
    <row r="16" spans="1:9" ht="15.75" thickBot="1" x14ac:dyDescent="0.3">
      <c r="A16" s="8"/>
      <c r="B16" s="8"/>
      <c r="C16" s="15"/>
      <c r="D16" s="15"/>
      <c r="E16" s="15"/>
      <c r="F16" s="15"/>
      <c r="G16" s="14" t="s">
        <v>21</v>
      </c>
      <c r="H16" s="15"/>
      <c r="I16" s="27" t="s">
        <v>21</v>
      </c>
    </row>
    <row r="17" spans="1:9" x14ac:dyDescent="0.25">
      <c r="A17" s="64" t="s">
        <v>825</v>
      </c>
      <c r="B17" s="65"/>
      <c r="C17" s="66"/>
      <c r="D17" s="66"/>
      <c r="E17" s="66"/>
      <c r="F17" s="66"/>
      <c r="G17" s="67" t="s">
        <v>21</v>
      </c>
      <c r="H17" s="66"/>
      <c r="I17" s="68" t="s">
        <v>21</v>
      </c>
    </row>
    <row r="18" spans="1:9" x14ac:dyDescent="0.25">
      <c r="A18" s="69" t="s">
        <v>106</v>
      </c>
      <c r="B18" s="51"/>
      <c r="C18" s="36">
        <f>+C12</f>
        <v>9721.5299999999988</v>
      </c>
      <c r="D18" s="36">
        <f t="shared" ref="D18:F18" si="6">+D12</f>
        <v>10622</v>
      </c>
      <c r="E18" s="36">
        <f t="shared" si="6"/>
        <v>7819.42</v>
      </c>
      <c r="F18" s="36">
        <f t="shared" si="6"/>
        <v>2802.58</v>
      </c>
      <c r="G18" s="82">
        <f t="shared" si="0"/>
        <v>0.73615326680474491</v>
      </c>
      <c r="H18" s="36">
        <f>+H12</f>
        <v>10622</v>
      </c>
      <c r="I18" s="123">
        <f t="shared" si="1"/>
        <v>0</v>
      </c>
    </row>
    <row r="19" spans="1:9" ht="15.75" thickBot="1" x14ac:dyDescent="0.3">
      <c r="A19" s="70" t="s">
        <v>460</v>
      </c>
      <c r="B19" s="38"/>
      <c r="C19" s="39">
        <f>+C15</f>
        <v>0</v>
      </c>
      <c r="D19" s="39">
        <f t="shared" ref="D19:F19" si="7">+D15</f>
        <v>0</v>
      </c>
      <c r="E19" s="39">
        <f t="shared" si="7"/>
        <v>0</v>
      </c>
      <c r="F19" s="39">
        <f t="shared" si="7"/>
        <v>0</v>
      </c>
      <c r="G19" s="92" t="e">
        <f t="shared" si="0"/>
        <v>#DIV/0!</v>
      </c>
      <c r="H19" s="39">
        <f>+H15</f>
        <v>0</v>
      </c>
      <c r="I19" s="124" t="e">
        <f t="shared" si="1"/>
        <v>#DIV/0!</v>
      </c>
    </row>
    <row r="20" spans="1:9" ht="16.5" thickTop="1" thickBot="1" x14ac:dyDescent="0.3">
      <c r="A20" s="74" t="s">
        <v>461</v>
      </c>
      <c r="B20" s="75"/>
      <c r="C20" s="76">
        <f>+C18-C19</f>
        <v>9721.5299999999988</v>
      </c>
      <c r="D20" s="76">
        <f t="shared" ref="D20:F20" si="8">+D18-D19</f>
        <v>10622</v>
      </c>
      <c r="E20" s="76">
        <f t="shared" si="8"/>
        <v>7819.42</v>
      </c>
      <c r="F20" s="76">
        <f t="shared" si="8"/>
        <v>2802.58</v>
      </c>
      <c r="G20" s="110">
        <f t="shared" si="0"/>
        <v>0.73615326680474491</v>
      </c>
      <c r="H20" s="76">
        <f>+H18-H19</f>
        <v>10622</v>
      </c>
      <c r="I20" s="111">
        <f t="shared" si="1"/>
        <v>0</v>
      </c>
    </row>
  </sheetData>
  <mergeCells count="3">
    <mergeCell ref="A1:I1"/>
    <mergeCell ref="A2:I2"/>
    <mergeCell ref="A3:I3"/>
  </mergeCells>
  <pageMargins left="0" right="0" top="0.25" bottom="0.25" header="0.3" footer="0.3"/>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Fund</vt:lpstr>
      <vt:lpstr>Capital Projects</vt:lpstr>
      <vt:lpstr>DDA</vt:lpstr>
      <vt:lpstr>Brownfield</vt:lpstr>
      <vt:lpstr>Major Streets</vt:lpstr>
      <vt:lpstr>local Streets</vt:lpstr>
      <vt:lpstr>Street Repair</vt:lpstr>
      <vt:lpstr>Housing Grant</vt:lpstr>
      <vt:lpstr>W&amp;S</vt:lpstr>
      <vt:lpstr>Taxes</vt:lpstr>
      <vt:lpstr>Oakridge</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juli.obryant</dc:creator>
  <cp:lastModifiedBy>Heather Grace</cp:lastModifiedBy>
  <cp:lastPrinted>2022-05-21T13:54:44Z</cp:lastPrinted>
  <dcterms:created xsi:type="dcterms:W3CDTF">2022-04-26T14:06:45Z</dcterms:created>
  <dcterms:modified xsi:type="dcterms:W3CDTF">2022-05-24T14:10:58Z</dcterms:modified>
</cp:coreProperties>
</file>